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DMINISTRACIÓ\COMPTABILITAT\SEGUIMENT PRESSUPOSTARI\2020\Seguiment\"/>
    </mc:Choice>
  </mc:AlternateContent>
  <bookViews>
    <workbookView xWindow="0" yWindow="-135" windowWidth="19185" windowHeight="3945" tabRatio="588"/>
  </bookViews>
  <sheets>
    <sheet name="Resum" sheetId="15" r:id="rId1"/>
    <sheet name="Cap. 3 Ing. vendes" sheetId="19" r:id="rId2"/>
    <sheet name="Cap. 4 Ing. Transf.corrents" sheetId="18" r:id="rId3"/>
    <sheet name="Cap. 5 i 8 Ing. pat" sheetId="17" r:id="rId4"/>
    <sheet name="Cap. 1 Desp. Personal" sheetId="16" r:id="rId5"/>
    <sheet name="Cap. 2 Desp.Corrents" sheetId="11" r:id="rId6"/>
    <sheet name="Cap. 3-6 Df,Inv" sheetId="20" r:id="rId7"/>
    <sheet name="Hoja1" sheetId="21" r:id="rId8"/>
  </sheets>
  <calcPr calcId="162913"/>
</workbook>
</file>

<file path=xl/calcChain.xml><?xml version="1.0" encoding="utf-8"?>
<calcChain xmlns="http://schemas.openxmlformats.org/spreadsheetml/2006/main">
  <c r="J29" i="15" l="1"/>
  <c r="E29" i="15"/>
  <c r="G29" i="15"/>
  <c r="H29" i="15"/>
  <c r="I29" i="15"/>
  <c r="F29" i="15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11" i="11"/>
  <c r="J12" i="11"/>
  <c r="J11" i="11"/>
  <c r="H10" i="11"/>
  <c r="J10" i="11"/>
  <c r="L10" i="11"/>
  <c r="L8" i="16" l="1"/>
  <c r="D13" i="15"/>
  <c r="E11" i="15"/>
  <c r="F11" i="15"/>
  <c r="G11" i="15"/>
  <c r="H11" i="15"/>
  <c r="I11" i="15"/>
  <c r="J11" i="15"/>
  <c r="D11" i="15"/>
  <c r="G7" i="19"/>
  <c r="H7" i="19"/>
  <c r="I7" i="19"/>
  <c r="J7" i="19"/>
  <c r="K7" i="19"/>
  <c r="L7" i="19"/>
  <c r="F7" i="19"/>
  <c r="J8" i="19"/>
  <c r="J9" i="19"/>
  <c r="K9" i="19"/>
  <c r="L9" i="19"/>
  <c r="F9" i="19"/>
  <c r="G9" i="19"/>
  <c r="H9" i="19"/>
  <c r="I9" i="19"/>
  <c r="J26" i="19"/>
  <c r="J25" i="19" s="1"/>
  <c r="K19" i="19"/>
  <c r="I19" i="19"/>
  <c r="G20" i="19"/>
  <c r="I20" i="19"/>
  <c r="K20" i="19"/>
  <c r="F20" i="19"/>
  <c r="I25" i="19"/>
  <c r="K25" i="19"/>
  <c r="F25" i="19"/>
  <c r="G25" i="19"/>
  <c r="J24" i="19"/>
  <c r="H24" i="19"/>
  <c r="L24" i="19" s="1"/>
  <c r="J23" i="19"/>
  <c r="H23" i="19"/>
  <c r="L23" i="19" s="1"/>
  <c r="J22" i="19"/>
  <c r="H22" i="19"/>
  <c r="L22" i="19" s="1"/>
  <c r="L20" i="19" s="1"/>
  <c r="J21" i="19"/>
  <c r="J20" i="19" s="1"/>
  <c r="H21" i="19"/>
  <c r="L21" i="19" s="1"/>
  <c r="J27" i="19"/>
  <c r="H27" i="19"/>
  <c r="L27" i="19" s="1"/>
  <c r="H26" i="19"/>
  <c r="L26" i="19" s="1"/>
  <c r="L25" i="19" s="1"/>
  <c r="H20" i="19" l="1"/>
  <c r="H25" i="19"/>
  <c r="E22" i="15"/>
  <c r="F22" i="15"/>
  <c r="E24" i="15"/>
  <c r="F24" i="15"/>
  <c r="E9" i="15"/>
  <c r="F9" i="15"/>
  <c r="G9" i="15"/>
  <c r="H9" i="15"/>
  <c r="I9" i="15"/>
  <c r="J9" i="15"/>
  <c r="E10" i="15"/>
  <c r="F10" i="15"/>
  <c r="G10" i="15"/>
  <c r="H10" i="15"/>
  <c r="I10" i="15"/>
  <c r="J10" i="15"/>
  <c r="G27" i="20"/>
  <c r="G23" i="20" s="1"/>
  <c r="H27" i="20"/>
  <c r="H23" i="20" s="1"/>
  <c r="I27" i="20"/>
  <c r="K27" i="20"/>
  <c r="K23" i="20" s="1"/>
  <c r="I24" i="15" s="1"/>
  <c r="F27" i="20"/>
  <c r="H32" i="20"/>
  <c r="J32" i="20"/>
  <c r="L32" i="20"/>
  <c r="L31" i="20"/>
  <c r="J31" i="20"/>
  <c r="H31" i="20"/>
  <c r="J30" i="20"/>
  <c r="H30" i="20"/>
  <c r="L30" i="20" s="1"/>
  <c r="J29" i="20"/>
  <c r="H29" i="20"/>
  <c r="L29" i="20" s="1"/>
  <c r="J28" i="20"/>
  <c r="H28" i="20"/>
  <c r="L28" i="20" s="1"/>
  <c r="I23" i="20"/>
  <c r="G24" i="15" s="1"/>
  <c r="L18" i="20"/>
  <c r="L17" i="20" s="1"/>
  <c r="L13" i="20" s="1"/>
  <c r="J18" i="20"/>
  <c r="H18" i="20"/>
  <c r="K17" i="20"/>
  <c r="K13" i="20" s="1"/>
  <c r="J17" i="20"/>
  <c r="J13" i="20" s="1"/>
  <c r="I17" i="20"/>
  <c r="I13" i="20" s="1"/>
  <c r="H17" i="20"/>
  <c r="H13" i="20" s="1"/>
  <c r="G17" i="20"/>
  <c r="G13" i="20" s="1"/>
  <c r="L9" i="20"/>
  <c r="J9" i="20"/>
  <c r="H9" i="20"/>
  <c r="J8" i="20"/>
  <c r="H8" i="20"/>
  <c r="H7" i="20" s="1"/>
  <c r="H3" i="20" s="1"/>
  <c r="K7" i="20"/>
  <c r="K3" i="20" s="1"/>
  <c r="I22" i="15" s="1"/>
  <c r="I7" i="20"/>
  <c r="I3" i="20" s="1"/>
  <c r="G22" i="15" s="1"/>
  <c r="G7" i="20"/>
  <c r="G3" i="20"/>
  <c r="F17" i="20"/>
  <c r="F13" i="20" s="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J9" i="11"/>
  <c r="H9" i="11"/>
  <c r="L9" i="11" s="1"/>
  <c r="J8" i="11"/>
  <c r="H8" i="11"/>
  <c r="L8" i="11" s="1"/>
  <c r="K7" i="11"/>
  <c r="K3" i="11" s="1"/>
  <c r="I21" i="15" s="1"/>
  <c r="I7" i="11"/>
  <c r="I3" i="11" s="1"/>
  <c r="G21" i="15" s="1"/>
  <c r="G7" i="11"/>
  <c r="G3" i="11" s="1"/>
  <c r="E21" i="15" s="1"/>
  <c r="J8" i="16"/>
  <c r="H9" i="16"/>
  <c r="L9" i="16" s="1"/>
  <c r="H10" i="16"/>
  <c r="H11" i="16"/>
  <c r="H12" i="16"/>
  <c r="L12" i="16" s="1"/>
  <c r="H13" i="16"/>
  <c r="H14" i="16"/>
  <c r="L14" i="16" s="1"/>
  <c r="H15" i="16"/>
  <c r="H8" i="16"/>
  <c r="J15" i="16"/>
  <c r="L15" i="16"/>
  <c r="J14" i="16"/>
  <c r="J13" i="16"/>
  <c r="L13" i="16"/>
  <c r="J12" i="16"/>
  <c r="J11" i="16"/>
  <c r="L11" i="16"/>
  <c r="J10" i="16"/>
  <c r="J9" i="16"/>
  <c r="K7" i="16"/>
  <c r="K3" i="16" s="1"/>
  <c r="I20" i="15" s="1"/>
  <c r="I7" i="16"/>
  <c r="I3" i="16" s="1"/>
  <c r="G20" i="15" s="1"/>
  <c r="G7" i="16"/>
  <c r="G3" i="16" s="1"/>
  <c r="E20" i="15" s="1"/>
  <c r="F14" i="17"/>
  <c r="F19" i="17"/>
  <c r="F18" i="17" s="1"/>
  <c r="J20" i="17"/>
  <c r="J19" i="17" s="1"/>
  <c r="J18" i="17" s="1"/>
  <c r="J14" i="17" s="1"/>
  <c r="H20" i="17"/>
  <c r="H19" i="17" s="1"/>
  <c r="H18" i="17" s="1"/>
  <c r="H14" i="17" s="1"/>
  <c r="K19" i="17"/>
  <c r="I19" i="17"/>
  <c r="I18" i="17" s="1"/>
  <c r="I14" i="17" s="1"/>
  <c r="G19" i="17"/>
  <c r="G18" i="17" s="1"/>
  <c r="G14" i="17" s="1"/>
  <c r="K18" i="17"/>
  <c r="K14" i="17" s="1"/>
  <c r="J9" i="17"/>
  <c r="H9" i="17"/>
  <c r="H8" i="17" s="1"/>
  <c r="H7" i="17" s="1"/>
  <c r="H3" i="17" s="1"/>
  <c r="K8" i="17"/>
  <c r="K7" i="17" s="1"/>
  <c r="K3" i="17" s="1"/>
  <c r="J8" i="17"/>
  <c r="J7" i="17" s="1"/>
  <c r="J3" i="17" s="1"/>
  <c r="I8" i="17"/>
  <c r="G8" i="17"/>
  <c r="G7" i="17" s="1"/>
  <c r="G3" i="17" s="1"/>
  <c r="I7" i="17"/>
  <c r="I3" i="17" s="1"/>
  <c r="G7" i="18"/>
  <c r="G3" i="18" s="1"/>
  <c r="H7" i="18"/>
  <c r="H3" i="18" s="1"/>
  <c r="I7" i="18"/>
  <c r="J7" i="18"/>
  <c r="K7" i="18"/>
  <c r="K3" i="18" s="1"/>
  <c r="L7" i="18"/>
  <c r="L3" i="18" s="1"/>
  <c r="I3" i="18"/>
  <c r="J3" i="18"/>
  <c r="H19" i="18"/>
  <c r="L19" i="18" s="1"/>
  <c r="H18" i="18"/>
  <c r="L18" i="18" s="1"/>
  <c r="L17" i="18" s="1"/>
  <c r="H16" i="18"/>
  <c r="H15" i="18"/>
  <c r="H13" i="18"/>
  <c r="L13" i="18" s="1"/>
  <c r="L12" i="18" s="1"/>
  <c r="H11" i="18"/>
  <c r="L11" i="18" s="1"/>
  <c r="L10" i="18" s="1"/>
  <c r="G17" i="18"/>
  <c r="I17" i="18"/>
  <c r="J17" i="18"/>
  <c r="K17" i="18"/>
  <c r="J18" i="18"/>
  <c r="J16" i="18"/>
  <c r="H14" i="18"/>
  <c r="K14" i="18"/>
  <c r="L15" i="18"/>
  <c r="G14" i="18"/>
  <c r="J19" i="18"/>
  <c r="J13" i="18"/>
  <c r="J12" i="18" s="1"/>
  <c r="K12" i="18"/>
  <c r="I12" i="18"/>
  <c r="H12" i="18"/>
  <c r="G12" i="18"/>
  <c r="J11" i="18"/>
  <c r="K10" i="18"/>
  <c r="J10" i="18"/>
  <c r="I10" i="18"/>
  <c r="G10" i="18"/>
  <c r="L9" i="18"/>
  <c r="J9" i="18"/>
  <c r="H9" i="18"/>
  <c r="L8" i="18"/>
  <c r="K8" i="18"/>
  <c r="J8" i="18"/>
  <c r="I8" i="18"/>
  <c r="H8" i="18"/>
  <c r="G8" i="18"/>
  <c r="J19" i="19"/>
  <c r="J18" i="19"/>
  <c r="H18" i="19"/>
  <c r="L18" i="19" s="1"/>
  <c r="J17" i="19"/>
  <c r="H17" i="19"/>
  <c r="L17" i="19" s="1"/>
  <c r="J16" i="19"/>
  <c r="J15" i="19"/>
  <c r="H15" i="19"/>
  <c r="L15" i="19" s="1"/>
  <c r="J14" i="19"/>
  <c r="H14" i="19"/>
  <c r="L14" i="19" s="1"/>
  <c r="J13" i="19"/>
  <c r="H13" i="19"/>
  <c r="L13" i="19" s="1"/>
  <c r="J12" i="19"/>
  <c r="J11" i="19"/>
  <c r="H11" i="19"/>
  <c r="L11" i="19" s="1"/>
  <c r="J10" i="19"/>
  <c r="I3" i="19"/>
  <c r="G8" i="15" s="1"/>
  <c r="G3" i="19"/>
  <c r="E8" i="15" s="1"/>
  <c r="L8" i="19"/>
  <c r="H8" i="19"/>
  <c r="L27" i="20" l="1"/>
  <c r="J27" i="20"/>
  <c r="L23" i="20"/>
  <c r="J24" i="15" s="1"/>
  <c r="J23" i="20"/>
  <c r="H24" i="15" s="1"/>
  <c r="J7" i="20"/>
  <c r="J3" i="20" s="1"/>
  <c r="H22" i="15" s="1"/>
  <c r="L8" i="20"/>
  <c r="L7" i="20" s="1"/>
  <c r="L3" i="20" s="1"/>
  <c r="J22" i="15" s="1"/>
  <c r="J7" i="11"/>
  <c r="J3" i="11" s="1"/>
  <c r="H21" i="15" s="1"/>
  <c r="H7" i="11"/>
  <c r="H3" i="11" s="1"/>
  <c r="F21" i="15" s="1"/>
  <c r="L7" i="11"/>
  <c r="L3" i="11" s="1"/>
  <c r="J21" i="15" s="1"/>
  <c r="J7" i="16"/>
  <c r="J3" i="16" s="1"/>
  <c r="H20" i="15" s="1"/>
  <c r="H7" i="16"/>
  <c r="L10" i="16"/>
  <c r="L20" i="17"/>
  <c r="L19" i="17" s="1"/>
  <c r="L18" i="17" s="1"/>
  <c r="L14" i="17" s="1"/>
  <c r="L9" i="17"/>
  <c r="L8" i="17" s="1"/>
  <c r="L7" i="17" s="1"/>
  <c r="L3" i="17" s="1"/>
  <c r="H17" i="18"/>
  <c r="H10" i="18"/>
  <c r="L16" i="18"/>
  <c r="L14" i="18" s="1"/>
  <c r="J15" i="18"/>
  <c r="J14" i="18" s="1"/>
  <c r="I14" i="18"/>
  <c r="K3" i="19"/>
  <c r="I8" i="15" s="1"/>
  <c r="I13" i="15" s="1"/>
  <c r="J3" i="19"/>
  <c r="H8" i="15" s="1"/>
  <c r="H13" i="15" s="1"/>
  <c r="G13" i="15"/>
  <c r="E26" i="15"/>
  <c r="G26" i="15"/>
  <c r="I26" i="15"/>
  <c r="F31" i="20"/>
  <c r="F30" i="20"/>
  <c r="F29" i="20"/>
  <c r="H26" i="15" l="1"/>
  <c r="F23" i="20"/>
  <c r="F9" i="20"/>
  <c r="F8" i="20"/>
  <c r="F29" i="11"/>
  <c r="F28" i="11"/>
  <c r="F26" i="11"/>
  <c r="F24" i="11"/>
  <c r="F23" i="11"/>
  <c r="F22" i="11"/>
  <c r="F21" i="11"/>
  <c r="F19" i="11"/>
  <c r="F17" i="11"/>
  <c r="F16" i="11"/>
  <c r="F15" i="11"/>
  <c r="F14" i="11"/>
  <c r="F13" i="11"/>
  <c r="F7" i="11" s="1"/>
  <c r="F11" i="11"/>
  <c r="F15" i="16"/>
  <c r="F14" i="16"/>
  <c r="F13" i="16"/>
  <c r="F12" i="16"/>
  <c r="F10" i="16"/>
  <c r="F9" i="16"/>
  <c r="F10" i="19"/>
  <c r="H10" i="19" s="1"/>
  <c r="F19" i="19"/>
  <c r="H19" i="19" s="1"/>
  <c r="L19" i="19" s="1"/>
  <c r="L10" i="19" l="1"/>
  <c r="F16" i="19"/>
  <c r="H16" i="19" s="1"/>
  <c r="L16" i="19" s="1"/>
  <c r="D10" i="15" l="1"/>
  <c r="F7" i="18"/>
  <c r="F3" i="18" s="1"/>
  <c r="D9" i="15" s="1"/>
  <c r="F19" i="18"/>
  <c r="F16" i="18"/>
  <c r="F12" i="19"/>
  <c r="D24" i="15"/>
  <c r="F14" i="18"/>
  <c r="F7" i="16"/>
  <c r="F7" i="20"/>
  <c r="F3" i="20" s="1"/>
  <c r="D22" i="15" s="1"/>
  <c r="F3" i="11"/>
  <c r="D21" i="15" s="1"/>
  <c r="F17" i="18"/>
  <c r="F8" i="17"/>
  <c r="F12" i="18"/>
  <c r="F10" i="18"/>
  <c r="F8" i="18"/>
  <c r="F7" i="17"/>
  <c r="F3" i="17"/>
  <c r="F3" i="19" l="1"/>
  <c r="D8" i="15" s="1"/>
  <c r="H12" i="19"/>
  <c r="F3" i="16"/>
  <c r="D20" i="15" s="1"/>
  <c r="D26" i="15"/>
  <c r="L12" i="19" l="1"/>
  <c r="L3" i="19" s="1"/>
  <c r="J8" i="15" s="1"/>
  <c r="H3" i="19"/>
  <c r="F8" i="15" s="1"/>
  <c r="F13" i="15" s="1"/>
  <c r="L7" i="16"/>
  <c r="L3" i="16" s="1"/>
  <c r="J20" i="15" s="1"/>
  <c r="J26" i="15" s="1"/>
  <c r="H3" i="16"/>
  <c r="F20" i="15" s="1"/>
  <c r="F26" i="15" s="1"/>
  <c r="J13" i="15" l="1"/>
  <c r="E13" i="15"/>
</calcChain>
</file>

<file path=xl/sharedStrings.xml><?xml version="1.0" encoding="utf-8"?>
<sst xmlns="http://schemas.openxmlformats.org/spreadsheetml/2006/main" count="280" uniqueCount="155">
  <si>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</si>
  <si>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</si>
  <si>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</si>
  <si>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</si>
  <si>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</si>
  <si>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</si>
  <si>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</si>
  <si>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</si>
  <si>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</si>
  <si>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</si>
  <si>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</si>
  <si>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</si>
  <si>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</si>
  <si>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</si>
  <si>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</si>
  <si>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</si>
  <si>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</si>
  <si>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</si>
  <si>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</si>
  <si>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</si>
  <si>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</si>
  <si>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</si>
  <si>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</si>
  <si>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</si>
  <si>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</si>
  <si>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</si>
  <si>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</si>
  <si>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</si>
  <si>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</si>
  <si>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</si>
  <si>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</si>
  <si>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</si>
  <si>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</si>
  <si>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</si>
  <si>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</si>
  <si>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</si>
  <si>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</si>
  <si>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</si>
  <si>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</si>
  <si>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</si>
  <si>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</si>
  <si>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</si>
  <si>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</si>
  <si>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</si>
  <si>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</si>
  <si>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</si>
  <si>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</si>
  <si>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</si>
  <si>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</si>
  <si>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</si>
  <si>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</si>
  <si>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</si>
  <si>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</si>
  <si>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</si>
  <si>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</si>
  <si>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</si>
  <si>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</si>
  <si>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</si>
  <si>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</si>
  <si>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</si>
  <si>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</si>
  <si>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</si>
  <si>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</si>
  <si>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</si>
  <si>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</si>
  <si>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</si>
  <si>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</si>
  <si>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</si>
  <si>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</si>
  <si>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</si>
  <si>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</si>
  <si>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</si>
  <si>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</si>
  <si>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</si>
  <si>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</si>
  <si>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</si>
  <si>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</si>
  <si>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</si>
  <si>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</si>
  <si>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</si>
  <si>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</si>
  <si>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</si>
  <si>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</si>
  <si>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</si>
  <si>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</si>
  <si>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</si>
  <si>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</si>
  <si>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</si>
  <si>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</si>
  <si>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</si>
  <si>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</si>
  <si>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</si>
  <si>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</si>
  <si>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</si>
  <si>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</si>
  <si>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</si>
  <si>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</si>
  <si>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</si>
  <si>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</si>
  <si>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</si>
  <si>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</si>
  <si>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</si>
  <si>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</si>
  <si>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</si>
  <si>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</si>
  <si>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</si>
  <si>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</si>
  <si>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</si>
  <si>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</si>
  <si>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</si>
  <si>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</si>
  <si>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Sinèrgia Energia i Territori</t>
  </si>
  <si>
    <t>Universitat de Barcelona</t>
  </si>
  <si>
    <t>Ajuntament Hospitalet de Llobregat</t>
  </si>
  <si>
    <t>Explotació mostra municipal EVAMB 2020</t>
  </si>
  <si>
    <t>Explotació mostra municipal ECAMB 2020</t>
  </si>
  <si>
    <t>Ajuntament El Prat de Llobregat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</si>
  <si>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</si>
  <si>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</si>
  <si>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</si>
  <si>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</si>
  <si>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</si>
  <si>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</si>
  <si>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</si>
  <si>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</si>
  <si>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</si>
  <si>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Reparacions, manteniment i conservació. Equips per a processos d'informació</t>
  </si>
  <si>
    <t>63300</t>
  </si>
  <si>
    <t>Maquinaria, instal·lacions tècniques i utillatge</t>
  </si>
  <si>
    <t>Encomana de gestió Pla de Treball OHB 2020 (75%)*</t>
  </si>
  <si>
    <t>Encomana de gestió Pla de Treball OHB 2020 (25%)</t>
  </si>
  <si>
    <t>PREVISIÓ ESTAT DE DESPESES: Programa: 462</t>
  </si>
  <si>
    <t>Modificació crèdit</t>
  </si>
  <si>
    <t>Pressupost              actual</t>
  </si>
  <si>
    <t>Deutors</t>
  </si>
  <si>
    <t>Ingressos (cobrat)</t>
  </si>
  <si>
    <t>Saldo</t>
  </si>
  <si>
    <t>Creditors</t>
  </si>
  <si>
    <t>Depeses (pagat)</t>
  </si>
  <si>
    <t>Actius financers</t>
  </si>
  <si>
    <t>Transferències corrents</t>
  </si>
  <si>
    <t>Saldos…</t>
  </si>
  <si>
    <t>Drets reconeguts 31/03/2020</t>
  </si>
  <si>
    <t>Obligacions reconegudes 31/03/2020</t>
  </si>
  <si>
    <t>CAPÍTOL 8: Actius Financers</t>
  </si>
  <si>
    <t>Actius Financers</t>
  </si>
  <si>
    <t>Romanent de Tresoreria amb despesa afectada</t>
  </si>
  <si>
    <t>CAPÍTOL 4: Transferències corrents</t>
  </si>
  <si>
    <t>46700</t>
  </si>
  <si>
    <t>A Consorcis</t>
  </si>
  <si>
    <t>SEGUIMENT PRESSUPOST IERMB 2020                                                                                      31/03/2020</t>
  </si>
  <si>
    <t>Altres ingressos diversos IIAB</t>
  </si>
  <si>
    <t>Altres ingressos diversos OHB</t>
  </si>
  <si>
    <t>20600</t>
  </si>
  <si>
    <t>Arrendaments d'equips per a processos d'informació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</si>
</sst>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0;\-#,###,##0.00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45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righ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Fill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49" fontId="0" fillId="0" borderId="0" xfId="0" applyNumberFormat="1" applyBorder="1" applyAlignment="1">
      <alignment horizontal="right"/>
    </xf>
    <xf numFmtId="0" fontId="1" fillId="0" borderId="0" xfId="0" applyFont="1" applyBorder="1"/>
    <xf numFmtId="49" fontId="0" fillId="0" borderId="10" xfId="0" applyNumberFormat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5" fillId="0" borderId="12" xfId="0" applyNumberFormat="1" applyFont="1" applyFill="1" applyBorder="1"/>
    <xf numFmtId="4" fontId="1" fillId="0" borderId="1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0" fillId="0" borderId="10" xfId="0" applyFont="1" applyFill="1" applyBorder="1"/>
    <xf numFmtId="0" fontId="14" fillId="0" borderId="0" xfId="0" applyFont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4" fontId="2" fillId="0" borderId="2" xfId="0" applyNumberFormat="1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0" xfId="0" applyNumberFormat="1" applyFill="1"/>
    <xf numFmtId="4" fontId="1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1" fillId="0" borderId="15" xfId="0" applyNumberFormat="1" applyFont="1" applyFill="1" applyBorder="1" applyAlignment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5" fillId="0" borderId="0" xfId="0" applyNumberFormat="1" applyFont="1" applyFill="1" applyBorder="1"/>
    <xf numFmtId="4" fontId="11" fillId="0" borderId="17" xfId="0" applyNumberFormat="1" applyFont="1" applyBorder="1"/>
    <xf numFmtId="4" fontId="11" fillId="0" borderId="17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0" fillId="0" borderId="0" xfId="0" applyFont="1" applyFill="1" applyBorder="1"/>
    <xf numFmtId="4" fontId="2" fillId="0" borderId="0" xfId="0" applyNumberFormat="1" applyFont="1" applyFill="1" applyBorder="1" applyAlignment="1">
      <alignment horizontal="left"/>
    </xf>
    <xf numFmtId="4" fontId="8" fillId="2" borderId="9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684610</xdr:colOff>
      <xdr:row>0</xdr:row>
      <xdr:rowOff>52552</xdr:rowOff>
    </xdr:from>
    <xdr:to>
      <xdr:col>10</xdr:col>
      <xdr:colOff>26643</xdr:colOff>
      <xdr:row>3</xdr:row>
      <xdr:rowOff>225238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6563" y="52552"/>
          <a:ext cx="1491905" cy="80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showGridLines="0" tabSelected="1" view="pageLayout" zoomScaleNormal="96" workbookViewId="0">
      <selection activeCell="S410" sqref="S410"/>
    </sheetView>
  </sheetViews>
  <sheetFormatPr baseColWidth="10" defaultRowHeight="15" x14ac:dyDescent="0.25"/>
  <cols>
    <col min="1" max="1" width="7" customWidth="1"/>
    <col min="2" max="2" width="10.7109375" style="2" customWidth="1"/>
    <col min="3" max="3" width="38.28515625" customWidth="1"/>
    <col min="4" max="4" width="17.140625" customWidth="1"/>
    <col min="5" max="5" width="15.85546875" customWidth="1"/>
    <col min="6" max="6" width="19" customWidth="1"/>
    <col min="7" max="7" width="16.85546875" customWidth="1"/>
    <col min="8" max="8" width="15" customWidth="1"/>
    <col min="9" max="9" width="14.5703125" customWidth="1"/>
    <col min="10" max="10" width="17.5703125" customWidth="1"/>
  </cols>
  <sheetData>
    <row r="1" spans="2:10" ht="15.75" thickBot="1" x14ac:dyDescent="0.3"/>
    <row r="2" spans="2:10" ht="19.5" thickBot="1" x14ac:dyDescent="0.35">
      <c r="B2" s="142" t="s">
        <v>150</v>
      </c>
      <c r="C2" s="143"/>
      <c r="D2" s="143"/>
      <c r="E2" s="143"/>
      <c r="F2" s="144"/>
    </row>
    <row r="4" spans="2:10" ht="18.75" x14ac:dyDescent="0.3">
      <c r="B4" s="28" t="s">
        <v>44</v>
      </c>
    </row>
    <row r="5" spans="2:10" ht="15.75" thickBot="1" x14ac:dyDescent="0.3"/>
    <row r="6" spans="2:10" s="30" customFormat="1" ht="54.75" customHeight="1" thickBot="1" x14ac:dyDescent="0.3">
      <c r="B6" s="29" t="s">
        <v>47</v>
      </c>
      <c r="C6" s="103" t="s">
        <v>85</v>
      </c>
      <c r="D6" s="102" t="s">
        <v>82</v>
      </c>
      <c r="E6" s="102" t="s">
        <v>132</v>
      </c>
      <c r="F6" s="102" t="s">
        <v>133</v>
      </c>
      <c r="G6" s="125" t="s">
        <v>142</v>
      </c>
      <c r="H6" s="126" t="s">
        <v>134</v>
      </c>
      <c r="I6" s="127" t="s">
        <v>135</v>
      </c>
      <c r="J6" s="128" t="s">
        <v>136</v>
      </c>
    </row>
    <row r="7" spans="2:10" x14ac:dyDescent="0.25">
      <c r="B7" s="31"/>
      <c r="C7" s="32"/>
      <c r="D7" s="33"/>
      <c r="E7" s="33"/>
      <c r="F7" s="33"/>
      <c r="G7" s="66"/>
      <c r="H7" s="2"/>
      <c r="I7" s="129"/>
      <c r="J7" s="129"/>
    </row>
    <row r="8" spans="2:10" s="26" customFormat="1" x14ac:dyDescent="0.25">
      <c r="B8" s="34">
        <v>3</v>
      </c>
      <c r="C8" s="35" t="s">
        <v>86</v>
      </c>
      <c r="D8" s="101">
        <f>'Cap. 3 Ing. vendes'!F3</f>
        <v>1482392.24</v>
      </c>
      <c r="E8" s="101">
        <f>'Cap. 3 Ing. vendes'!G3</f>
        <v>0</v>
      </c>
      <c r="F8" s="101">
        <f>'Cap. 3 Ing. vendes'!H3</f>
        <v>1482392.24</v>
      </c>
      <c r="G8" s="101">
        <f>'Cap. 3 Ing. vendes'!I3</f>
        <v>117031.30000000002</v>
      </c>
      <c r="H8" s="101">
        <f>'Cap. 3 Ing. vendes'!J3</f>
        <v>3850</v>
      </c>
      <c r="I8" s="101">
        <f>'Cap. 3 Ing. vendes'!K3</f>
        <v>113181.3</v>
      </c>
      <c r="J8" s="101">
        <f>'Cap. 3 Ing. vendes'!L3</f>
        <v>-1365360.9400000002</v>
      </c>
    </row>
    <row r="9" spans="2:10" s="26" customFormat="1" x14ac:dyDescent="0.25">
      <c r="B9" s="34">
        <v>4</v>
      </c>
      <c r="C9" s="35" t="s">
        <v>55</v>
      </c>
      <c r="D9" s="101">
        <f>'Cap. 4 Ing. Transf.corrents'!F3</f>
        <v>1685643</v>
      </c>
      <c r="E9" s="101">
        <f>'Cap. 4 Ing. Transf.corrents'!G3</f>
        <v>0</v>
      </c>
      <c r="F9" s="101">
        <f>'Cap. 4 Ing. Transf.corrents'!H3</f>
        <v>1685643</v>
      </c>
      <c r="G9" s="101">
        <f>'Cap. 4 Ing. Transf.corrents'!I3</f>
        <v>0</v>
      </c>
      <c r="H9" s="101">
        <f>'Cap. 4 Ing. Transf.corrents'!J3</f>
        <v>0</v>
      </c>
      <c r="I9" s="101">
        <f>'Cap. 4 Ing. Transf.corrents'!K3</f>
        <v>0</v>
      </c>
      <c r="J9" s="101">
        <f>'Cap. 4 Ing. Transf.corrents'!L3</f>
        <v>-1685643</v>
      </c>
    </row>
    <row r="10" spans="2:10" s="26" customFormat="1" x14ac:dyDescent="0.25">
      <c r="B10" s="34">
        <v>5</v>
      </c>
      <c r="C10" s="37" t="s">
        <v>56</v>
      </c>
      <c r="D10" s="36">
        <f>'Cap. 5 i 8 Ing. pat'!F3</f>
        <v>30</v>
      </c>
      <c r="E10" s="36">
        <f>'Cap. 5 i 8 Ing. pat'!G3</f>
        <v>0</v>
      </c>
      <c r="F10" s="36">
        <f>'Cap. 5 i 8 Ing. pat'!H3</f>
        <v>30</v>
      </c>
      <c r="G10" s="36">
        <f>'Cap. 5 i 8 Ing. pat'!I3</f>
        <v>0</v>
      </c>
      <c r="H10" s="36">
        <f>'Cap. 5 i 8 Ing. pat'!J3</f>
        <v>0</v>
      </c>
      <c r="I10" s="36">
        <f>'Cap. 5 i 8 Ing. pat'!K3</f>
        <v>0</v>
      </c>
      <c r="J10" s="36">
        <f>'Cap. 5 i 8 Ing. pat'!L3</f>
        <v>-30</v>
      </c>
    </row>
    <row r="11" spans="2:10" x14ac:dyDescent="0.25">
      <c r="B11" s="34">
        <v>8</v>
      </c>
      <c r="C11" s="37" t="s">
        <v>139</v>
      </c>
      <c r="D11" s="36">
        <f>'Cap. 5 i 8 Ing. pat'!F14</f>
        <v>0</v>
      </c>
      <c r="E11" s="36">
        <f>'Cap. 5 i 8 Ing. pat'!G14</f>
        <v>308218.64</v>
      </c>
      <c r="F11" s="36">
        <f>'Cap. 5 i 8 Ing. pat'!H14</f>
        <v>308218.64</v>
      </c>
      <c r="G11" s="36">
        <f>'Cap. 5 i 8 Ing. pat'!I14</f>
        <v>0</v>
      </c>
      <c r="H11" s="36">
        <f>'Cap. 5 i 8 Ing. pat'!J14</f>
        <v>0</v>
      </c>
      <c r="I11" s="36">
        <f>'Cap. 5 i 8 Ing. pat'!K14</f>
        <v>0</v>
      </c>
      <c r="J11" s="36">
        <f>'Cap. 5 i 8 Ing. pat'!L14</f>
        <v>-308218.64</v>
      </c>
    </row>
    <row r="12" spans="2:10" x14ac:dyDescent="0.25">
      <c r="C12" s="1"/>
      <c r="E12" s="130"/>
      <c r="F12" s="130"/>
      <c r="G12" s="130"/>
      <c r="H12" s="130"/>
      <c r="I12" s="130"/>
      <c r="J12" s="130"/>
    </row>
    <row r="13" spans="2:10" s="41" customFormat="1" ht="18.75" x14ac:dyDescent="0.3">
      <c r="B13" s="38" t="s">
        <v>57</v>
      </c>
      <c r="C13" s="39"/>
      <c r="D13" s="40">
        <f>SUM(D8:D11)</f>
        <v>3168065.24</v>
      </c>
      <c r="E13" s="40">
        <f t="shared" ref="E13:J13" si="0">SUM(E8:E11)</f>
        <v>308218.64</v>
      </c>
      <c r="F13" s="40">
        <f>SUM(F8:F11)</f>
        <v>3476283.8800000004</v>
      </c>
      <c r="G13" s="40">
        <f t="shared" si="0"/>
        <v>117031.30000000002</v>
      </c>
      <c r="H13" s="40">
        <f t="shared" si="0"/>
        <v>3850</v>
      </c>
      <c r="I13" s="40">
        <f t="shared" si="0"/>
        <v>113181.3</v>
      </c>
      <c r="J13" s="40">
        <f t="shared" si="0"/>
        <v>-3359252.5800000005</v>
      </c>
    </row>
    <row r="14" spans="2:10" x14ac:dyDescent="0.25">
      <c r="B14" s="42"/>
    </row>
    <row r="15" spans="2:10" x14ac:dyDescent="0.25">
      <c r="B15" s="42"/>
    </row>
    <row r="16" spans="2:10" ht="18.75" x14ac:dyDescent="0.3">
      <c r="B16" s="28" t="s">
        <v>131</v>
      </c>
    </row>
    <row r="17" spans="2:11" ht="15.75" thickBot="1" x14ac:dyDescent="0.3"/>
    <row r="18" spans="2:11" s="30" customFormat="1" ht="51.75" customHeight="1" thickBot="1" x14ac:dyDescent="0.3">
      <c r="B18" s="29" t="s">
        <v>47</v>
      </c>
      <c r="C18" s="103" t="s">
        <v>85</v>
      </c>
      <c r="D18" s="102" t="s">
        <v>82</v>
      </c>
      <c r="E18" s="102" t="s">
        <v>132</v>
      </c>
      <c r="F18" s="102" t="s">
        <v>133</v>
      </c>
      <c r="G18" s="125" t="s">
        <v>143</v>
      </c>
      <c r="H18" s="126" t="s">
        <v>137</v>
      </c>
      <c r="I18" s="127" t="s">
        <v>138</v>
      </c>
      <c r="J18" s="128" t="s">
        <v>136</v>
      </c>
    </row>
    <row r="19" spans="2:11" x14ac:dyDescent="0.25">
      <c r="B19" s="31"/>
      <c r="C19" s="32"/>
      <c r="D19" s="43"/>
      <c r="E19" s="43"/>
      <c r="F19" s="43"/>
    </row>
    <row r="20" spans="2:11" s="26" customFormat="1" x14ac:dyDescent="0.25">
      <c r="B20" s="34">
        <v>1</v>
      </c>
      <c r="C20" s="35" t="s">
        <v>87</v>
      </c>
      <c r="D20" s="104">
        <f>'Cap. 1 Desp. Personal'!F3</f>
        <v>2283101.7007403998</v>
      </c>
      <c r="E20" s="104">
        <f>'Cap. 1 Desp. Personal'!G3</f>
        <v>225477.53</v>
      </c>
      <c r="F20" s="104">
        <f>'Cap. 1 Desp. Personal'!H3</f>
        <v>2508579.2307404</v>
      </c>
      <c r="G20" s="104">
        <f>'Cap. 1 Desp. Personal'!I3</f>
        <v>540911.93000000005</v>
      </c>
      <c r="H20" s="104">
        <f>'Cap. 1 Desp. Personal'!J3</f>
        <v>0</v>
      </c>
      <c r="I20" s="104">
        <f>'Cap. 1 Desp. Personal'!K3</f>
        <v>540911.93000000005</v>
      </c>
      <c r="J20" s="104">
        <f>'Cap. 1 Desp. Personal'!L3</f>
        <v>1967667.3007403999</v>
      </c>
    </row>
    <row r="21" spans="2:11" s="26" customFormat="1" x14ac:dyDescent="0.25">
      <c r="B21" s="34">
        <v>2</v>
      </c>
      <c r="C21" s="35" t="s">
        <v>58</v>
      </c>
      <c r="D21" s="104">
        <f>'Cap. 2 Desp.Corrents'!F3</f>
        <v>872533.54</v>
      </c>
      <c r="E21" s="104">
        <f>'Cap. 2 Desp.Corrents'!G3</f>
        <v>82741.11</v>
      </c>
      <c r="F21" s="104">
        <f>'Cap. 2 Desp.Corrents'!H3</f>
        <v>955274.65000000014</v>
      </c>
      <c r="G21" s="104">
        <f>'Cap. 2 Desp.Corrents'!I3</f>
        <v>109370.95</v>
      </c>
      <c r="H21" s="104">
        <f>'Cap. 2 Desp.Corrents'!J3</f>
        <v>83622.350000000006</v>
      </c>
      <c r="I21" s="104">
        <f>'Cap. 2 Desp.Corrents'!K3</f>
        <v>25748.600000000002</v>
      </c>
      <c r="J21" s="104">
        <f>'Cap. 2 Desp.Corrents'!L3</f>
        <v>845903.70000000019</v>
      </c>
    </row>
    <row r="22" spans="2:11" s="26" customFormat="1" x14ac:dyDescent="0.25">
      <c r="B22" s="34">
        <v>3</v>
      </c>
      <c r="C22" s="35" t="s">
        <v>59</v>
      </c>
      <c r="D22" s="104">
        <f>'Cap. 3-6 Df,Inv'!F3</f>
        <v>430</v>
      </c>
      <c r="E22" s="104">
        <f>'Cap. 3-6 Df,Inv'!G3</f>
        <v>0</v>
      </c>
      <c r="F22" s="104">
        <f>'Cap. 3-6 Df,Inv'!H3</f>
        <v>430</v>
      </c>
      <c r="G22" s="104">
        <f>'Cap. 3-6 Df,Inv'!I3</f>
        <v>173.78</v>
      </c>
      <c r="H22" s="104">
        <f>'Cap. 3-6 Df,Inv'!J3</f>
        <v>0</v>
      </c>
      <c r="I22" s="104">
        <f>'Cap. 3-6 Df,Inv'!K3</f>
        <v>173.78</v>
      </c>
      <c r="J22" s="104">
        <f>'Cap. 3-6 Df,Inv'!L3</f>
        <v>256.22000000000003</v>
      </c>
    </row>
    <row r="23" spans="2:11" s="26" customFormat="1" x14ac:dyDescent="0.25">
      <c r="B23" s="34">
        <v>4</v>
      </c>
      <c r="C23" s="35" t="s">
        <v>140</v>
      </c>
      <c r="D23" s="104"/>
      <c r="E23" s="104"/>
      <c r="F23" s="104"/>
      <c r="G23" s="104"/>
      <c r="H23" s="104"/>
      <c r="I23" s="104"/>
      <c r="J23" s="104"/>
    </row>
    <row r="24" spans="2:11" s="26" customFormat="1" x14ac:dyDescent="0.25">
      <c r="B24" s="34">
        <v>6</v>
      </c>
      <c r="C24" s="37" t="s">
        <v>60</v>
      </c>
      <c r="D24" s="104">
        <f>'Cap. 3-6 Df,Inv'!F23</f>
        <v>12000</v>
      </c>
      <c r="E24" s="104">
        <f>'Cap. 3-6 Df,Inv'!G23</f>
        <v>0</v>
      </c>
      <c r="F24" s="104">
        <f>'Cap. 3-6 Df,Inv'!H23</f>
        <v>12000</v>
      </c>
      <c r="G24" s="104">
        <f>'Cap. 3-6 Df,Inv'!I23</f>
        <v>1190.6400000000001</v>
      </c>
      <c r="H24" s="104">
        <f>'Cap. 3-6 Df,Inv'!J23</f>
        <v>0</v>
      </c>
      <c r="I24" s="104">
        <f>'Cap. 3-6 Df,Inv'!K23</f>
        <v>1190.6400000000001</v>
      </c>
      <c r="J24" s="104">
        <f>'Cap. 3-6 Df,Inv'!L23</f>
        <v>10809.36</v>
      </c>
      <c r="K24"/>
    </row>
    <row r="25" spans="2:11" ht="18.75" x14ac:dyDescent="0.3">
      <c r="K25" s="41"/>
    </row>
    <row r="26" spans="2:11" s="41" customFormat="1" ht="18.75" x14ac:dyDescent="0.3">
      <c r="B26" s="38" t="s">
        <v>61</v>
      </c>
      <c r="C26" s="39"/>
      <c r="D26" s="40">
        <f t="shared" ref="D26:J26" si="1">SUM(D20:D25)</f>
        <v>3168065.2407403998</v>
      </c>
      <c r="E26" s="40">
        <f t="shared" si="1"/>
        <v>308218.64</v>
      </c>
      <c r="F26" s="40">
        <f t="shared" si="1"/>
        <v>3476283.8807404004</v>
      </c>
      <c r="G26" s="40">
        <f t="shared" si="1"/>
        <v>651647.30000000005</v>
      </c>
      <c r="H26" s="40">
        <f t="shared" si="1"/>
        <v>83622.350000000006</v>
      </c>
      <c r="I26" s="40">
        <f t="shared" si="1"/>
        <v>568024.95000000007</v>
      </c>
      <c r="J26" s="40">
        <f t="shared" si="1"/>
        <v>2824636.5807404001</v>
      </c>
      <c r="K26"/>
    </row>
    <row r="28" spans="2:11" x14ac:dyDescent="0.25">
      <c r="D28" s="120"/>
    </row>
    <row r="29" spans="2:11" x14ac:dyDescent="0.25">
      <c r="C29" s="32" t="s">
        <v>141</v>
      </c>
      <c r="E29" s="27">
        <f>E13-E26</f>
        <v>0</v>
      </c>
      <c r="F29" s="27">
        <f>F13-F26</f>
        <v>-7.404000498354435E-4</v>
      </c>
      <c r="G29" s="27">
        <f t="shared" ref="G29:I29" si="2">G13-G26</f>
        <v>-534616</v>
      </c>
      <c r="H29" s="27">
        <f t="shared" si="2"/>
        <v>-79772.350000000006</v>
      </c>
      <c r="I29" s="27">
        <f t="shared" si="2"/>
        <v>-454843.65000000008</v>
      </c>
      <c r="J29" s="27">
        <f>J13+J26</f>
        <v>-534615.99925960042</v>
      </c>
    </row>
    <row r="30" spans="2:11" x14ac:dyDescent="0.25">
      <c r="D30" s="27"/>
    </row>
    <row r="31" spans="2:11" x14ac:dyDescent="0.25">
      <c r="B31" s="44"/>
      <c r="D31" s="27"/>
    </row>
    <row r="32" spans="2:11" x14ac:dyDescent="0.25">
      <c r="B32" s="44"/>
    </row>
    <row r="33" ht="15" customHeight="1" x14ac:dyDescent="0.25"/>
  </sheetData>
  <mergeCells count="1">
    <mergeCell ref="B2:F2"/>
  </mergeCells>
  <printOptions horizontalCentered="1"/>
  <pageMargins left="0" right="0" top="0.39370078740157483" bottom="0.39370078740157483" header="0.31496062992125984" footer="0.15748031496062992"/>
  <pageSetup paperSize="9" scale="81" fitToHeight="0" orientation="landscape" r:id="rId1"/>
  <headerFooter>
    <oddFooter>&amp;CSeguiment pressupost 2020 IERMB _ 31-03-2020&amp;R1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9"/>
  <sheetViews>
    <sheetView showGridLines="0" view="pageLayout" zoomScaleNormal="73" workbookViewId="0">
      <selection activeCell="R10" sqref="R10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6.85546875" customWidth="1"/>
    <col min="4" max="4" width="49" customWidth="1"/>
    <col min="5" max="5" width="33.7109375" customWidth="1"/>
    <col min="6" max="6" width="18.28515625" customWidth="1"/>
    <col min="7" max="7" width="14.140625" customWidth="1"/>
    <col min="8" max="8" width="15.28515625" customWidth="1"/>
    <col min="9" max="9" width="13.7109375" customWidth="1"/>
    <col min="10" max="10" width="13.85546875" customWidth="1"/>
    <col min="11" max="11" width="15" customWidth="1"/>
    <col min="12" max="12" width="16.28515625" customWidth="1"/>
  </cols>
  <sheetData>
    <row r="2" spans="1:12" ht="15.75" thickBot="1" x14ac:dyDescent="0.3"/>
    <row r="3" spans="1:12" s="19" customFormat="1" ht="18" thickBot="1" x14ac:dyDescent="0.35">
      <c r="A3" s="45" t="s">
        <v>103</v>
      </c>
      <c r="B3" s="46"/>
      <c r="C3" s="46"/>
      <c r="D3" s="46"/>
      <c r="E3" s="46"/>
      <c r="F3" s="89">
        <f t="shared" ref="F3:L3" si="0">F7</f>
        <v>1482392.24</v>
      </c>
      <c r="G3" s="89">
        <f t="shared" si="0"/>
        <v>0</v>
      </c>
      <c r="H3" s="89">
        <f t="shared" si="0"/>
        <v>1482392.24</v>
      </c>
      <c r="I3" s="89">
        <f t="shared" si="0"/>
        <v>117031.30000000002</v>
      </c>
      <c r="J3" s="89">
        <f t="shared" si="0"/>
        <v>3850</v>
      </c>
      <c r="K3" s="89">
        <f t="shared" si="0"/>
        <v>113181.3</v>
      </c>
      <c r="L3" s="89">
        <f t="shared" si="0"/>
        <v>-1365360.9400000002</v>
      </c>
    </row>
    <row r="4" spans="1:12" ht="15.75" thickBot="1" x14ac:dyDescent="0.3"/>
    <row r="5" spans="1:12" s="30" customFormat="1" ht="45.75" thickBot="1" x14ac:dyDescent="0.3">
      <c r="A5" s="47"/>
      <c r="B5" s="29" t="s">
        <v>62</v>
      </c>
      <c r="C5" s="76"/>
      <c r="D5" s="85" t="s">
        <v>3</v>
      </c>
      <c r="E5" s="77"/>
      <c r="F5" s="78" t="s">
        <v>82</v>
      </c>
      <c r="G5" s="102" t="s">
        <v>132</v>
      </c>
      <c r="H5" s="102" t="s">
        <v>133</v>
      </c>
      <c r="I5" s="125" t="s">
        <v>142</v>
      </c>
      <c r="J5" s="126" t="s">
        <v>134</v>
      </c>
      <c r="K5" s="127" t="s">
        <v>135</v>
      </c>
      <c r="L5" s="128" t="s">
        <v>136</v>
      </c>
    </row>
    <row r="6" spans="1:12" x14ac:dyDescent="0.25">
      <c r="B6" s="31"/>
      <c r="C6" s="32"/>
      <c r="D6" s="6"/>
      <c r="E6" s="6"/>
      <c r="F6" s="33"/>
    </row>
    <row r="7" spans="1:12" ht="15.75" thickBot="1" x14ac:dyDescent="0.3">
      <c r="B7" s="49">
        <v>3</v>
      </c>
      <c r="C7" s="50" t="s">
        <v>86</v>
      </c>
      <c r="D7" s="51"/>
      <c r="E7" s="51"/>
      <c r="F7" s="52">
        <f>F9+F8+F20+F25</f>
        <v>1482392.24</v>
      </c>
      <c r="G7" s="52">
        <f t="shared" ref="G7:L7" si="1">G9+G8+G20+G25</f>
        <v>0</v>
      </c>
      <c r="H7" s="52">
        <f t="shared" si="1"/>
        <v>1482392.24</v>
      </c>
      <c r="I7" s="52">
        <f t="shared" si="1"/>
        <v>117031.30000000002</v>
      </c>
      <c r="J7" s="52">
        <f t="shared" si="1"/>
        <v>3850</v>
      </c>
      <c r="K7" s="52">
        <f t="shared" si="1"/>
        <v>113181.3</v>
      </c>
      <c r="L7" s="52">
        <f t="shared" si="1"/>
        <v>-1365360.9400000002</v>
      </c>
    </row>
    <row r="8" spans="1:12" s="3" customFormat="1" ht="15.75" thickTop="1" x14ac:dyDescent="0.25">
      <c r="B8" s="84">
        <v>36001</v>
      </c>
      <c r="C8" s="16" t="s">
        <v>4</v>
      </c>
      <c r="D8" s="17"/>
      <c r="E8" s="17"/>
      <c r="F8" s="25">
        <v>150</v>
      </c>
      <c r="G8" s="25">
        <v>0</v>
      </c>
      <c r="H8" s="25">
        <f>F8+G8</f>
        <v>150</v>
      </c>
      <c r="I8" s="131">
        <v>14.42</v>
      </c>
      <c r="J8" s="132">
        <f>I8-K8</f>
        <v>0</v>
      </c>
      <c r="K8" s="131">
        <v>14.42</v>
      </c>
      <c r="L8" s="132">
        <f>I8-H8</f>
        <v>-135.58000000000001</v>
      </c>
    </row>
    <row r="9" spans="1:12" x14ac:dyDescent="0.25">
      <c r="B9" s="81">
        <v>39900</v>
      </c>
      <c r="C9" s="53" t="s">
        <v>88</v>
      </c>
      <c r="D9" s="54"/>
      <c r="E9" s="54"/>
      <c r="F9" s="55">
        <f t="shared" ref="F9:H9" si="2">SUM(F10:F19)</f>
        <v>1482242.24</v>
      </c>
      <c r="G9" s="55">
        <f t="shared" si="2"/>
        <v>0</v>
      </c>
      <c r="H9" s="55">
        <f t="shared" si="2"/>
        <v>1482242.24</v>
      </c>
      <c r="I9" s="55">
        <f>SUM(I10:I19)</f>
        <v>66393.48000000001</v>
      </c>
      <c r="J9" s="55">
        <f t="shared" ref="J9" si="3">SUM(J10:J19)</f>
        <v>3850</v>
      </c>
      <c r="K9" s="55">
        <f t="shared" ref="K9" si="4">SUM(K10:K19)</f>
        <v>62543.48</v>
      </c>
      <c r="L9" s="55">
        <f t="shared" ref="L9" si="5">SUM(L10:L19)</f>
        <v>-1415848.76</v>
      </c>
    </row>
    <row r="10" spans="1:12" x14ac:dyDescent="0.25">
      <c r="B10" s="82"/>
      <c r="C10" s="68"/>
      <c r="D10" s="73" t="s">
        <v>106</v>
      </c>
      <c r="E10" s="74" t="s">
        <v>105</v>
      </c>
      <c r="F10" s="112">
        <f>349760.86+303740.44</f>
        <v>653501.30000000005</v>
      </c>
      <c r="G10" s="12">
        <v>0</v>
      </c>
      <c r="H10" s="12">
        <f>F10+G10</f>
        <v>653501.30000000005</v>
      </c>
      <c r="I10" s="12">
        <v>58293.48</v>
      </c>
      <c r="J10" s="12">
        <f>I10-K10</f>
        <v>0</v>
      </c>
      <c r="K10" s="12">
        <v>58293.48</v>
      </c>
      <c r="L10" s="12">
        <f>I10-H10</f>
        <v>-595207.82000000007</v>
      </c>
    </row>
    <row r="11" spans="1:12" x14ac:dyDescent="0.25">
      <c r="B11" s="82"/>
      <c r="C11" s="68"/>
      <c r="D11" s="73" t="s">
        <v>117</v>
      </c>
      <c r="E11" s="74" t="s">
        <v>105</v>
      </c>
      <c r="F11" s="112">
        <v>24000</v>
      </c>
      <c r="G11" s="12">
        <v>0</v>
      </c>
      <c r="H11" s="12">
        <f>F11+G11</f>
        <v>24000</v>
      </c>
      <c r="I11" s="12">
        <v>0</v>
      </c>
      <c r="J11" s="12">
        <f>I11-K11</f>
        <v>0</v>
      </c>
      <c r="K11" s="12">
        <v>0</v>
      </c>
      <c r="L11" s="12">
        <f>I11-H11</f>
        <v>-24000</v>
      </c>
    </row>
    <row r="12" spans="1:12" s="2" customFormat="1" x14ac:dyDescent="0.25">
      <c r="B12" s="82"/>
      <c r="C12" s="122"/>
      <c r="D12" s="115" t="s">
        <v>71</v>
      </c>
      <c r="E12" s="115" t="s">
        <v>48</v>
      </c>
      <c r="F12" s="12">
        <f>63464.4+253857.6</f>
        <v>317322</v>
      </c>
      <c r="G12" s="12">
        <v>0</v>
      </c>
      <c r="H12" s="12">
        <f t="shared" ref="H12:H19" si="6">F12+G12</f>
        <v>317322</v>
      </c>
      <c r="I12" s="12">
        <v>0</v>
      </c>
      <c r="J12" s="12">
        <f>I12-K12</f>
        <v>0</v>
      </c>
      <c r="K12" s="12">
        <v>0</v>
      </c>
      <c r="L12" s="12">
        <f t="shared" ref="L12:L19" si="7">I12-H12</f>
        <v>-317322</v>
      </c>
    </row>
    <row r="13" spans="1:12" s="2" customFormat="1" x14ac:dyDescent="0.25">
      <c r="B13" s="82"/>
      <c r="C13" s="122"/>
      <c r="D13" s="74" t="s">
        <v>111</v>
      </c>
      <c r="E13" s="115" t="s">
        <v>112</v>
      </c>
      <c r="F13" s="12">
        <v>6000</v>
      </c>
      <c r="G13" s="12">
        <v>0</v>
      </c>
      <c r="H13" s="12">
        <f t="shared" si="6"/>
        <v>6000</v>
      </c>
      <c r="I13" s="12">
        <v>0</v>
      </c>
      <c r="J13" s="12">
        <f t="shared" ref="J13:J19" si="8">I13-K13</f>
        <v>0</v>
      </c>
      <c r="K13" s="12">
        <v>0</v>
      </c>
      <c r="L13" s="12">
        <f t="shared" si="7"/>
        <v>-6000</v>
      </c>
    </row>
    <row r="14" spans="1:12" s="66" customFormat="1" x14ac:dyDescent="0.25">
      <c r="B14" s="83"/>
      <c r="C14" s="122"/>
      <c r="D14" s="74" t="s">
        <v>114</v>
      </c>
      <c r="E14" s="74" t="s">
        <v>113</v>
      </c>
      <c r="F14" s="12">
        <v>10164</v>
      </c>
      <c r="G14" s="12">
        <v>0</v>
      </c>
      <c r="H14" s="12">
        <f t="shared" si="6"/>
        <v>10164</v>
      </c>
      <c r="I14" s="12">
        <v>0</v>
      </c>
      <c r="J14" s="12">
        <f t="shared" si="8"/>
        <v>0</v>
      </c>
      <c r="K14" s="12">
        <v>0</v>
      </c>
      <c r="L14" s="12">
        <f t="shared" si="7"/>
        <v>-10164</v>
      </c>
    </row>
    <row r="15" spans="1:12" s="66" customFormat="1" x14ac:dyDescent="0.25">
      <c r="B15" s="83"/>
      <c r="C15" s="122"/>
      <c r="D15" s="74" t="s">
        <v>115</v>
      </c>
      <c r="E15" s="74" t="s">
        <v>116</v>
      </c>
      <c r="F15" s="12">
        <v>10164</v>
      </c>
      <c r="G15" s="12">
        <v>0</v>
      </c>
      <c r="H15" s="12">
        <f t="shared" si="6"/>
        <v>10164</v>
      </c>
      <c r="I15" s="12">
        <v>0</v>
      </c>
      <c r="J15" s="12">
        <f t="shared" si="8"/>
        <v>0</v>
      </c>
      <c r="K15" s="12">
        <v>0</v>
      </c>
      <c r="L15" s="12">
        <f t="shared" si="7"/>
        <v>-10164</v>
      </c>
    </row>
    <row r="16" spans="1:12" s="66" customFormat="1" x14ac:dyDescent="0.25">
      <c r="B16" s="83"/>
      <c r="C16" s="122"/>
      <c r="D16" s="74" t="s">
        <v>129</v>
      </c>
      <c r="E16" s="74" t="s">
        <v>121</v>
      </c>
      <c r="F16" s="12">
        <f>87308.72*3</f>
        <v>261926.16</v>
      </c>
      <c r="G16" s="12">
        <v>0</v>
      </c>
      <c r="H16" s="12">
        <f t="shared" si="6"/>
        <v>261926.16</v>
      </c>
      <c r="I16" s="12">
        <v>0</v>
      </c>
      <c r="J16" s="12">
        <f t="shared" si="8"/>
        <v>0</v>
      </c>
      <c r="K16" s="12">
        <v>0</v>
      </c>
      <c r="L16" s="12">
        <f t="shared" si="7"/>
        <v>-261926.16</v>
      </c>
    </row>
    <row r="17" spans="2:12" s="66" customFormat="1" x14ac:dyDescent="0.25">
      <c r="B17" s="83"/>
      <c r="C17" s="122"/>
      <c r="D17" s="74" t="s">
        <v>130</v>
      </c>
      <c r="E17" s="74" t="s">
        <v>122</v>
      </c>
      <c r="F17" s="12">
        <v>87308.72</v>
      </c>
      <c r="G17" s="12">
        <v>0</v>
      </c>
      <c r="H17" s="12">
        <f t="shared" si="6"/>
        <v>87308.72</v>
      </c>
      <c r="I17" s="12">
        <v>0</v>
      </c>
      <c r="J17" s="12">
        <f t="shared" si="8"/>
        <v>0</v>
      </c>
      <c r="K17" s="12">
        <v>0</v>
      </c>
      <c r="L17" s="12">
        <f t="shared" si="7"/>
        <v>-87308.72</v>
      </c>
    </row>
    <row r="18" spans="2:12" x14ac:dyDescent="0.25">
      <c r="C18" s="75"/>
      <c r="D18" s="74" t="s">
        <v>123</v>
      </c>
      <c r="E18" s="74" t="s">
        <v>122</v>
      </c>
      <c r="F18" s="12">
        <v>10000</v>
      </c>
      <c r="G18" s="12">
        <v>0</v>
      </c>
      <c r="H18" s="12">
        <f t="shared" si="6"/>
        <v>10000</v>
      </c>
      <c r="I18" s="12">
        <v>0</v>
      </c>
      <c r="J18" s="12">
        <f t="shared" si="8"/>
        <v>0</v>
      </c>
      <c r="K18" s="12">
        <v>0</v>
      </c>
      <c r="L18" s="12">
        <f t="shared" si="7"/>
        <v>-10000</v>
      </c>
    </row>
    <row r="19" spans="2:12" x14ac:dyDescent="0.25">
      <c r="C19" s="75"/>
      <c r="D19" s="74" t="s">
        <v>77</v>
      </c>
      <c r="E19" s="74" t="s">
        <v>78</v>
      </c>
      <c r="F19" s="12">
        <f>63677.58+24779.31+13399.17</f>
        <v>101856.06</v>
      </c>
      <c r="G19" s="12">
        <v>0</v>
      </c>
      <c r="H19" s="12">
        <f t="shared" si="6"/>
        <v>101856.06</v>
      </c>
      <c r="I19" s="12">
        <f>4250+3850</f>
        <v>8100</v>
      </c>
      <c r="J19" s="12">
        <f t="shared" si="8"/>
        <v>3850</v>
      </c>
      <c r="K19" s="12">
        <f>4250</f>
        <v>4250</v>
      </c>
      <c r="L19" s="12">
        <f t="shared" si="7"/>
        <v>-93756.06</v>
      </c>
    </row>
    <row r="20" spans="2:12" x14ac:dyDescent="0.25">
      <c r="B20" s="81">
        <v>39901</v>
      </c>
      <c r="C20" s="53" t="s">
        <v>152</v>
      </c>
      <c r="D20" s="54"/>
      <c r="E20" s="54"/>
      <c r="F20" s="55">
        <f>SUM(F21:F24)</f>
        <v>0</v>
      </c>
      <c r="G20" s="55">
        <f t="shared" ref="G20:L20" si="9">SUM(G21:G24)</f>
        <v>0</v>
      </c>
      <c r="H20" s="55">
        <f t="shared" si="9"/>
        <v>0</v>
      </c>
      <c r="I20" s="55">
        <f t="shared" si="9"/>
        <v>0</v>
      </c>
      <c r="J20" s="55">
        <f t="shared" si="9"/>
        <v>0</v>
      </c>
      <c r="K20" s="55">
        <f t="shared" si="9"/>
        <v>0</v>
      </c>
      <c r="L20" s="55">
        <f t="shared" si="9"/>
        <v>0</v>
      </c>
    </row>
    <row r="21" spans="2:12" x14ac:dyDescent="0.25">
      <c r="B21" s="82"/>
      <c r="C21" s="68"/>
      <c r="D21" s="74" t="s">
        <v>129</v>
      </c>
      <c r="E21" s="74" t="s">
        <v>121</v>
      </c>
      <c r="F21" s="112">
        <v>0</v>
      </c>
      <c r="G21" s="12">
        <v>0</v>
      </c>
      <c r="H21" s="12">
        <f t="shared" ref="H21:H24" si="10">F21+G21</f>
        <v>0</v>
      </c>
      <c r="I21" s="12">
        <v>0</v>
      </c>
      <c r="J21" s="12">
        <f t="shared" ref="J21:J24" si="11">I21-K21</f>
        <v>0</v>
      </c>
      <c r="K21" s="12">
        <v>0</v>
      </c>
      <c r="L21" s="12">
        <f t="shared" ref="L21:L24" si="12">I21-H21</f>
        <v>0</v>
      </c>
    </row>
    <row r="22" spans="2:12" x14ac:dyDescent="0.25">
      <c r="D22" s="74" t="s">
        <v>130</v>
      </c>
      <c r="E22" s="74" t="s">
        <v>122</v>
      </c>
      <c r="F22" s="12">
        <v>0</v>
      </c>
      <c r="G22" s="12">
        <v>0</v>
      </c>
      <c r="H22" s="12">
        <f t="shared" si="10"/>
        <v>0</v>
      </c>
      <c r="I22" s="12">
        <v>0</v>
      </c>
      <c r="J22" s="12">
        <f t="shared" si="11"/>
        <v>0</v>
      </c>
      <c r="K22" s="12">
        <v>0</v>
      </c>
      <c r="L22" s="12">
        <f t="shared" si="12"/>
        <v>0</v>
      </c>
    </row>
    <row r="23" spans="2:12" x14ac:dyDescent="0.25">
      <c r="D23" s="74" t="s">
        <v>123</v>
      </c>
      <c r="E23" s="74" t="s">
        <v>122</v>
      </c>
      <c r="F23" s="12">
        <v>0</v>
      </c>
      <c r="G23" s="12">
        <v>0</v>
      </c>
      <c r="H23" s="12">
        <f t="shared" si="10"/>
        <v>0</v>
      </c>
      <c r="I23" s="12">
        <v>0</v>
      </c>
      <c r="J23" s="12">
        <f t="shared" si="11"/>
        <v>0</v>
      </c>
      <c r="K23" s="12">
        <v>0</v>
      </c>
      <c r="L23" s="12">
        <f t="shared" si="12"/>
        <v>0</v>
      </c>
    </row>
    <row r="24" spans="2:12" x14ac:dyDescent="0.25">
      <c r="D24" s="74" t="s">
        <v>77</v>
      </c>
      <c r="E24" s="74" t="s">
        <v>78</v>
      </c>
      <c r="F24" s="12">
        <v>0</v>
      </c>
      <c r="G24" s="12">
        <v>0</v>
      </c>
      <c r="H24" s="12">
        <f t="shared" si="10"/>
        <v>0</v>
      </c>
      <c r="I24" s="12">
        <v>0</v>
      </c>
      <c r="J24" s="12">
        <f t="shared" si="11"/>
        <v>0</v>
      </c>
      <c r="K24" s="12">
        <v>0</v>
      </c>
      <c r="L24" s="12">
        <f t="shared" si="12"/>
        <v>0</v>
      </c>
    </row>
    <row r="25" spans="2:12" x14ac:dyDescent="0.25">
      <c r="B25" s="81">
        <v>39902</v>
      </c>
      <c r="C25" s="53" t="s">
        <v>151</v>
      </c>
      <c r="D25" s="54"/>
      <c r="E25" s="54"/>
      <c r="F25" s="55">
        <f>SUM(F26:F27)</f>
        <v>0</v>
      </c>
      <c r="G25" s="55">
        <f>SUM(G26:G27)</f>
        <v>0</v>
      </c>
      <c r="H25" s="55">
        <f t="shared" ref="H25:L25" si="13">SUM(H26:H27)</f>
        <v>0</v>
      </c>
      <c r="I25" s="55">
        <f t="shared" si="13"/>
        <v>50623.4</v>
      </c>
      <c r="J25" s="55">
        <f t="shared" si="13"/>
        <v>0</v>
      </c>
      <c r="K25" s="55">
        <f t="shared" si="13"/>
        <v>50623.4</v>
      </c>
      <c r="L25" s="55">
        <f t="shared" si="13"/>
        <v>50623.4</v>
      </c>
    </row>
    <row r="26" spans="2:12" x14ac:dyDescent="0.25">
      <c r="B26" s="82"/>
      <c r="C26" s="68"/>
      <c r="D26" s="73" t="s">
        <v>106</v>
      </c>
      <c r="E26" s="74" t="s">
        <v>105</v>
      </c>
      <c r="F26" s="112">
        <v>0</v>
      </c>
      <c r="G26" s="12">
        <v>0</v>
      </c>
      <c r="H26" s="12">
        <f>F26+G26</f>
        <v>0</v>
      </c>
      <c r="I26" s="12">
        <v>50623.4</v>
      </c>
      <c r="J26" s="12">
        <f>I26-K26</f>
        <v>0</v>
      </c>
      <c r="K26" s="12">
        <v>50623.4</v>
      </c>
      <c r="L26" s="12">
        <f>I26-H26</f>
        <v>50623.4</v>
      </c>
    </row>
    <row r="27" spans="2:12" x14ac:dyDescent="0.25">
      <c r="B27" s="82"/>
      <c r="C27" s="68"/>
      <c r="D27" s="74" t="s">
        <v>77</v>
      </c>
      <c r="E27" s="74" t="s">
        <v>78</v>
      </c>
      <c r="F27" s="12">
        <v>0</v>
      </c>
      <c r="G27" s="12">
        <v>0</v>
      </c>
      <c r="H27" s="12">
        <f>F27+G27</f>
        <v>0</v>
      </c>
      <c r="I27" s="12">
        <v>0</v>
      </c>
      <c r="J27" s="12">
        <f>I27-K27</f>
        <v>0</v>
      </c>
      <c r="K27" s="12">
        <v>0</v>
      </c>
      <c r="L27" s="12">
        <f>I27-H27</f>
        <v>0</v>
      </c>
    </row>
    <row r="28" spans="2:12" x14ac:dyDescent="0.25">
      <c r="F28" s="27"/>
    </row>
    <row r="29" spans="2:12" x14ac:dyDescent="0.25">
      <c r="D29" s="121" t="s">
        <v>124</v>
      </c>
    </row>
  </sheetData>
  <printOptions horizontalCentered="1"/>
  <pageMargins left="0" right="0" top="0.39370078740157483" bottom="0.39370078740157483" header="0.31496062992125984" footer="0.15748031496062992"/>
  <pageSetup paperSize="9" scale="71" fitToHeight="0" orientation="landscape" r:id="rId1"/>
  <headerFooter>
    <oddFooter>&amp;CSeguiment pressupost 2020 IERMB _ 31-03-2020&amp;R1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showGridLines="0" view="pageLayout" zoomScaleNormal="68" workbookViewId="0">
      <selection activeCell="R10" sqref="R10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7.42578125" customWidth="1"/>
    <col min="4" max="4" width="46.7109375" customWidth="1"/>
    <col min="5" max="5" width="5.140625" customWidth="1"/>
    <col min="6" max="6" width="25.7109375" customWidth="1"/>
    <col min="7" max="7" width="14.140625" customWidth="1"/>
    <col min="8" max="8" width="19.140625" customWidth="1"/>
    <col min="9" max="9" width="17.5703125" customWidth="1"/>
    <col min="10" max="11" width="16" customWidth="1"/>
    <col min="12" max="12" width="17.42578125" customWidth="1"/>
  </cols>
  <sheetData>
    <row r="1" spans="1:12" x14ac:dyDescent="0.25">
      <c r="A1" s="4"/>
    </row>
    <row r="2" spans="1:12" ht="15.75" customHeight="1" thickBot="1" x14ac:dyDescent="0.3">
      <c r="A2" s="4"/>
    </row>
    <row r="3" spans="1:12" s="19" customFormat="1" ht="18" thickBot="1" x14ac:dyDescent="0.35">
      <c r="A3" s="45" t="s">
        <v>102</v>
      </c>
      <c r="B3" s="46"/>
      <c r="C3" s="46"/>
      <c r="D3" s="46"/>
      <c r="E3" s="46"/>
      <c r="F3" s="89">
        <f>F7</f>
        <v>1685643</v>
      </c>
      <c r="G3" s="89">
        <f t="shared" ref="G3:L3" si="0">G7</f>
        <v>0</v>
      </c>
      <c r="H3" s="89">
        <f t="shared" si="0"/>
        <v>1685643</v>
      </c>
      <c r="I3" s="89">
        <f t="shared" si="0"/>
        <v>0</v>
      </c>
      <c r="J3" s="89">
        <f t="shared" si="0"/>
        <v>0</v>
      </c>
      <c r="K3" s="89">
        <f t="shared" si="0"/>
        <v>0</v>
      </c>
      <c r="L3" s="89">
        <f t="shared" si="0"/>
        <v>-1685643</v>
      </c>
    </row>
    <row r="4" spans="1:12" ht="15.75" thickBot="1" x14ac:dyDescent="0.3">
      <c r="A4" s="4"/>
    </row>
    <row r="5" spans="1:12" s="30" customFormat="1" ht="48.75" customHeight="1" thickBot="1" x14ac:dyDescent="0.3">
      <c r="A5" s="47"/>
      <c r="B5" s="29" t="s">
        <v>62</v>
      </c>
      <c r="C5" s="76"/>
      <c r="D5" s="85" t="s">
        <v>3</v>
      </c>
      <c r="E5" s="79"/>
      <c r="F5" s="80" t="s">
        <v>83</v>
      </c>
      <c r="G5" s="102" t="s">
        <v>132</v>
      </c>
      <c r="H5" s="102" t="s">
        <v>133</v>
      </c>
      <c r="I5" s="102" t="s">
        <v>142</v>
      </c>
      <c r="J5" s="126" t="s">
        <v>134</v>
      </c>
      <c r="K5" s="127" t="s">
        <v>135</v>
      </c>
      <c r="L5" s="128" t="s">
        <v>136</v>
      </c>
    </row>
    <row r="6" spans="1:12" x14ac:dyDescent="0.25">
      <c r="A6" s="4"/>
    </row>
    <row r="7" spans="1:12" ht="15.75" thickBot="1" x14ac:dyDescent="0.3">
      <c r="A7" s="4"/>
      <c r="B7" s="49">
        <v>4</v>
      </c>
      <c r="C7" s="50" t="s">
        <v>55</v>
      </c>
      <c r="D7" s="51"/>
      <c r="E7" s="51"/>
      <c r="F7" s="52">
        <f>F8+F12+F14+F17+F10</f>
        <v>1685643</v>
      </c>
      <c r="G7" s="52">
        <f t="shared" ref="G7:L7" si="1">G8+G12+G14+G17+G10</f>
        <v>0</v>
      </c>
      <c r="H7" s="52">
        <f t="shared" si="1"/>
        <v>1685643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-1685643</v>
      </c>
    </row>
    <row r="8" spans="1:12" ht="15.75" thickTop="1" x14ac:dyDescent="0.25">
      <c r="B8" s="86">
        <v>45080</v>
      </c>
      <c r="C8" s="16" t="s">
        <v>5</v>
      </c>
      <c r="D8" s="17"/>
      <c r="E8" s="17"/>
      <c r="F8" s="25">
        <f>SUM(F9)</f>
        <v>37500</v>
      </c>
      <c r="G8" s="25">
        <f t="shared" ref="G8:L8" si="2">SUM(G9)</f>
        <v>0</v>
      </c>
      <c r="H8" s="25">
        <f t="shared" si="2"/>
        <v>37500</v>
      </c>
      <c r="I8" s="25">
        <f t="shared" si="2"/>
        <v>0</v>
      </c>
      <c r="J8" s="25">
        <f t="shared" si="2"/>
        <v>0</v>
      </c>
      <c r="K8" s="25">
        <f t="shared" si="2"/>
        <v>0</v>
      </c>
      <c r="L8" s="25">
        <f t="shared" si="2"/>
        <v>-37500</v>
      </c>
    </row>
    <row r="9" spans="1:12" x14ac:dyDescent="0.25">
      <c r="B9" s="87"/>
      <c r="C9" s="2"/>
      <c r="D9" s="14" t="s">
        <v>81</v>
      </c>
      <c r="E9" s="14"/>
      <c r="F9" s="109">
        <v>37500</v>
      </c>
      <c r="G9" s="12">
        <v>0</v>
      </c>
      <c r="H9" s="12">
        <f>F9+G9</f>
        <v>37500</v>
      </c>
      <c r="I9" s="12">
        <v>0</v>
      </c>
      <c r="J9" s="12">
        <f>I9-K9</f>
        <v>0</v>
      </c>
      <c r="K9" s="12">
        <v>0</v>
      </c>
      <c r="L9" s="12">
        <f>I9-H9</f>
        <v>-37500</v>
      </c>
    </row>
    <row r="10" spans="1:12" x14ac:dyDescent="0.25">
      <c r="B10" s="84">
        <v>45300</v>
      </c>
      <c r="C10" s="18" t="s">
        <v>7</v>
      </c>
      <c r="D10" s="17"/>
      <c r="E10" s="17"/>
      <c r="F10" s="25">
        <f>SUM(F11:F11)</f>
        <v>21423</v>
      </c>
      <c r="G10" s="25">
        <f t="shared" ref="G10:L10" si="3">SUM(G11:G11)</f>
        <v>0</v>
      </c>
      <c r="H10" s="25">
        <f t="shared" si="3"/>
        <v>21423</v>
      </c>
      <c r="I10" s="25">
        <f t="shared" si="3"/>
        <v>0</v>
      </c>
      <c r="J10" s="25">
        <f t="shared" si="3"/>
        <v>0</v>
      </c>
      <c r="K10" s="25">
        <f t="shared" si="3"/>
        <v>0</v>
      </c>
      <c r="L10" s="25">
        <f t="shared" si="3"/>
        <v>-21423</v>
      </c>
    </row>
    <row r="11" spans="1:12" x14ac:dyDescent="0.25">
      <c r="B11" s="88"/>
      <c r="C11" s="8"/>
      <c r="D11" s="15" t="s">
        <v>50</v>
      </c>
      <c r="E11" s="15"/>
      <c r="F11" s="110">
        <v>21423</v>
      </c>
      <c r="G11" s="12">
        <v>0</v>
      </c>
      <c r="H11" s="12">
        <f>F11+G11</f>
        <v>21423</v>
      </c>
      <c r="I11" s="12">
        <v>0</v>
      </c>
      <c r="J11" s="12">
        <f>I11-K11</f>
        <v>0</v>
      </c>
      <c r="K11" s="12">
        <v>0</v>
      </c>
      <c r="L11" s="12">
        <f>I11-H11</f>
        <v>-21423</v>
      </c>
    </row>
    <row r="12" spans="1:12" x14ac:dyDescent="0.25">
      <c r="B12" s="84">
        <v>46101</v>
      </c>
      <c r="C12" s="18" t="s">
        <v>0</v>
      </c>
      <c r="D12" s="17"/>
      <c r="E12" s="17"/>
      <c r="F12" s="25">
        <f t="shared" ref="F12:L12" si="4">SUM(F13:F13)</f>
        <v>37500</v>
      </c>
      <c r="G12" s="25">
        <f t="shared" si="4"/>
        <v>0</v>
      </c>
      <c r="H12" s="25">
        <f t="shared" si="4"/>
        <v>37500</v>
      </c>
      <c r="I12" s="25">
        <f t="shared" si="4"/>
        <v>0</v>
      </c>
      <c r="J12" s="25">
        <f t="shared" si="4"/>
        <v>0</v>
      </c>
      <c r="K12" s="25">
        <f t="shared" si="4"/>
        <v>0</v>
      </c>
      <c r="L12" s="25">
        <f t="shared" si="4"/>
        <v>-37500</v>
      </c>
    </row>
    <row r="13" spans="1:12" x14ac:dyDescent="0.25">
      <c r="B13" s="88"/>
      <c r="C13" s="1"/>
      <c r="D13" s="14" t="s">
        <v>81</v>
      </c>
      <c r="E13" s="13"/>
      <c r="F13" s="111">
        <v>37500</v>
      </c>
      <c r="G13" s="12">
        <v>0</v>
      </c>
      <c r="H13" s="12">
        <f>F13+G13</f>
        <v>37500</v>
      </c>
      <c r="I13" s="12">
        <v>0</v>
      </c>
      <c r="J13" s="12">
        <f>I13-K13</f>
        <v>0</v>
      </c>
      <c r="K13" s="12">
        <v>0</v>
      </c>
      <c r="L13" s="12">
        <f>I13-H13</f>
        <v>-37500</v>
      </c>
    </row>
    <row r="14" spans="1:12" x14ac:dyDescent="0.25">
      <c r="B14" s="84">
        <v>46201</v>
      </c>
      <c r="C14" s="18" t="s">
        <v>6</v>
      </c>
      <c r="D14" s="17"/>
      <c r="E14" s="17"/>
      <c r="F14" s="25">
        <f>SUM(F15:F16)</f>
        <v>79220</v>
      </c>
      <c r="G14" s="25">
        <f t="shared" ref="G14:L14" si="5">SUM(G15:G16)</f>
        <v>0</v>
      </c>
      <c r="H14" s="25">
        <f>SUM(H15:H16)</f>
        <v>79220</v>
      </c>
      <c r="I14" s="25">
        <f t="shared" si="5"/>
        <v>0</v>
      </c>
      <c r="J14" s="25">
        <f t="shared" si="5"/>
        <v>0</v>
      </c>
      <c r="K14" s="25">
        <f t="shared" si="5"/>
        <v>0</v>
      </c>
      <c r="L14" s="25">
        <f t="shared" si="5"/>
        <v>-79220</v>
      </c>
    </row>
    <row r="15" spans="1:12" x14ac:dyDescent="0.25">
      <c r="B15" s="88"/>
      <c r="C15" s="11"/>
      <c r="D15" s="15" t="s">
        <v>49</v>
      </c>
      <c r="E15" s="15"/>
      <c r="F15" s="110">
        <v>73970</v>
      </c>
      <c r="G15" s="12">
        <v>0</v>
      </c>
      <c r="H15" s="12">
        <f t="shared" ref="H15:H16" si="6">F15+G15</f>
        <v>73970</v>
      </c>
      <c r="I15" s="109">
        <v>0</v>
      </c>
      <c r="J15" s="133">
        <f t="shared" ref="J15:J16" si="7">I15-K15</f>
        <v>0</v>
      </c>
      <c r="K15" s="109">
        <v>0</v>
      </c>
      <c r="L15" s="12">
        <f t="shared" ref="L15:L16" si="8">I15-H15</f>
        <v>-73970</v>
      </c>
    </row>
    <row r="16" spans="1:12" x14ac:dyDescent="0.25">
      <c r="B16" s="88"/>
      <c r="C16" s="106"/>
      <c r="D16" s="105" t="s">
        <v>77</v>
      </c>
      <c r="E16" s="14"/>
      <c r="F16" s="109">
        <f>5250</f>
        <v>5250</v>
      </c>
      <c r="G16" s="12">
        <v>0</v>
      </c>
      <c r="H16" s="12">
        <f t="shared" si="6"/>
        <v>5250</v>
      </c>
      <c r="I16" s="12">
        <v>0</v>
      </c>
      <c r="J16" s="12">
        <f t="shared" si="7"/>
        <v>0</v>
      </c>
      <c r="K16" s="12">
        <v>0</v>
      </c>
      <c r="L16" s="12">
        <f t="shared" si="8"/>
        <v>-5250</v>
      </c>
    </row>
    <row r="17" spans="2:12" x14ac:dyDescent="0.25">
      <c r="B17" s="84">
        <v>46401</v>
      </c>
      <c r="C17" s="18" t="s">
        <v>1</v>
      </c>
      <c r="D17" s="17"/>
      <c r="E17" s="17"/>
      <c r="F17" s="25">
        <f>SUM(F18:F19)</f>
        <v>1510000</v>
      </c>
      <c r="G17" s="25">
        <f t="shared" ref="G17:L17" si="9">SUM(G18:G25)</f>
        <v>0</v>
      </c>
      <c r="H17" s="25">
        <f t="shared" si="9"/>
        <v>1510000</v>
      </c>
      <c r="I17" s="25">
        <f t="shared" si="9"/>
        <v>0</v>
      </c>
      <c r="J17" s="25">
        <f t="shared" si="9"/>
        <v>0</v>
      </c>
      <c r="K17" s="25">
        <f t="shared" si="9"/>
        <v>0</v>
      </c>
      <c r="L17" s="25">
        <f t="shared" si="9"/>
        <v>-1510000</v>
      </c>
    </row>
    <row r="18" spans="2:12" x14ac:dyDescent="0.25">
      <c r="B18" s="88"/>
      <c r="C18" s="69"/>
      <c r="D18" s="70" t="s">
        <v>104</v>
      </c>
      <c r="E18" s="71"/>
      <c r="F18" s="113">
        <v>1350000</v>
      </c>
      <c r="G18" s="12">
        <v>0</v>
      </c>
      <c r="H18" s="12">
        <f t="shared" ref="H18:H19" si="10">F18+G18</f>
        <v>1350000</v>
      </c>
      <c r="I18" s="113">
        <v>0</v>
      </c>
      <c r="J18" s="113">
        <f t="shared" ref="J18" si="11">I18-K18</f>
        <v>0</v>
      </c>
      <c r="K18" s="113">
        <v>0</v>
      </c>
      <c r="L18" s="12">
        <f t="shared" ref="L18" si="12">I18-H18</f>
        <v>-1350000</v>
      </c>
    </row>
    <row r="19" spans="2:12" x14ac:dyDescent="0.25">
      <c r="B19" s="88"/>
      <c r="C19" s="7"/>
      <c r="D19" s="72" t="s">
        <v>77</v>
      </c>
      <c r="E19" s="73"/>
      <c r="F19" s="12">
        <f>10000+150000</f>
        <v>160000</v>
      </c>
      <c r="G19" s="12">
        <v>0</v>
      </c>
      <c r="H19" s="12">
        <f t="shared" si="10"/>
        <v>160000</v>
      </c>
      <c r="I19" s="12">
        <v>0</v>
      </c>
      <c r="J19" s="12">
        <f t="shared" ref="J19" si="13">I19-K19</f>
        <v>0</v>
      </c>
      <c r="K19" s="12">
        <v>0</v>
      </c>
      <c r="L19" s="12">
        <f t="shared" ref="L19" si="14">I19-H19</f>
        <v>-160000</v>
      </c>
    </row>
    <row r="20" spans="2:12" x14ac:dyDescent="0.25">
      <c r="B20" s="88"/>
      <c r="C20" s="67"/>
      <c r="D20" s="105"/>
      <c r="E20" s="14"/>
      <c r="F20" s="109"/>
    </row>
    <row r="21" spans="2:12" x14ac:dyDescent="0.25">
      <c r="B21" s="88"/>
      <c r="C21" s="67"/>
      <c r="D21" s="105"/>
      <c r="E21" s="14"/>
      <c r="F21" s="109"/>
    </row>
    <row r="22" spans="2:12" x14ac:dyDescent="0.25">
      <c r="F22" s="27"/>
    </row>
    <row r="23" spans="2:12" x14ac:dyDescent="0.25">
      <c r="F23" s="27"/>
    </row>
    <row r="24" spans="2:12" x14ac:dyDescent="0.25">
      <c r="F24" s="27"/>
    </row>
    <row r="25" spans="2:12" x14ac:dyDescent="0.25">
      <c r="F25" s="27"/>
    </row>
    <row r="26" spans="2:12" x14ac:dyDescent="0.25">
      <c r="F26" s="27"/>
    </row>
    <row r="27" spans="2:12" x14ac:dyDescent="0.25">
      <c r="F27" s="27"/>
    </row>
  </sheetData>
  <printOptions horizontalCentered="1"/>
  <pageMargins left="0" right="0" top="0.39370078740157483" bottom="0.39370078740157483" header="0.31496062992125984" footer="0.15748031496062992"/>
  <pageSetup paperSize="9" scale="75" fitToHeight="0" orientation="landscape" r:id="rId1"/>
  <headerFooter>
    <oddFooter>&amp;CSeguiment pressupost 2020 IERMB _ 31-03-2020&amp;R1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2"/>
  <sheetViews>
    <sheetView showGridLines="0" view="pageLayout" zoomScaleNormal="82" workbookViewId="0">
      <selection activeCell="R10" sqref="R10"/>
    </sheetView>
  </sheetViews>
  <sheetFormatPr baseColWidth="10" defaultRowHeight="15" x14ac:dyDescent="0.25"/>
  <cols>
    <col min="1" max="1" width="3.42578125" customWidth="1"/>
    <col min="2" max="2" width="10.7109375" customWidth="1"/>
    <col min="3" max="3" width="8.5703125" customWidth="1"/>
    <col min="4" max="4" width="40.5703125" customWidth="1"/>
    <col min="5" max="5" width="5.28515625" customWidth="1"/>
    <col min="6" max="6" width="14.85546875" customWidth="1"/>
    <col min="7" max="7" width="16.140625" customWidth="1"/>
    <col min="8" max="8" width="15.42578125" customWidth="1"/>
    <col min="9" max="9" width="16.140625" customWidth="1"/>
    <col min="10" max="10" width="13.85546875" customWidth="1"/>
    <col min="12" max="12" width="13.7109375" customWidth="1"/>
  </cols>
  <sheetData>
    <row r="2" spans="1:12" ht="15.75" thickBot="1" x14ac:dyDescent="0.3"/>
    <row r="3" spans="1:12" s="19" customFormat="1" ht="18" thickBot="1" x14ac:dyDescent="0.35">
      <c r="A3" s="45" t="s">
        <v>63</v>
      </c>
      <c r="B3" s="46"/>
      <c r="C3" s="46"/>
      <c r="D3" s="46"/>
      <c r="E3" s="46"/>
      <c r="F3" s="137">
        <f>F7</f>
        <v>30</v>
      </c>
      <c r="G3" s="89">
        <f t="shared" ref="G3:L3" si="0">G7</f>
        <v>0</v>
      </c>
      <c r="H3" s="89">
        <f t="shared" si="0"/>
        <v>30</v>
      </c>
      <c r="I3" s="89">
        <f t="shared" si="0"/>
        <v>0</v>
      </c>
      <c r="J3" s="89">
        <f t="shared" si="0"/>
        <v>0</v>
      </c>
      <c r="K3" s="89">
        <f t="shared" si="0"/>
        <v>0</v>
      </c>
      <c r="L3" s="89">
        <f t="shared" si="0"/>
        <v>-30</v>
      </c>
    </row>
    <row r="4" spans="1:12" ht="15.75" thickBot="1" x14ac:dyDescent="0.3"/>
    <row r="5" spans="1:12" s="30" customFormat="1" ht="43.5" customHeight="1" thickBot="1" x14ac:dyDescent="0.3">
      <c r="A5" s="47"/>
      <c r="B5" s="29" t="s">
        <v>62</v>
      </c>
      <c r="C5" s="76"/>
      <c r="D5" s="85" t="s">
        <v>3</v>
      </c>
      <c r="E5" s="79"/>
      <c r="F5" s="80" t="s">
        <v>82</v>
      </c>
      <c r="G5" s="102" t="s">
        <v>132</v>
      </c>
      <c r="H5" s="102" t="s">
        <v>133</v>
      </c>
      <c r="I5" s="102" t="s">
        <v>142</v>
      </c>
      <c r="J5" s="126" t="s">
        <v>134</v>
      </c>
      <c r="K5" s="127" t="s">
        <v>135</v>
      </c>
      <c r="L5" s="128" t="s">
        <v>136</v>
      </c>
    </row>
    <row r="6" spans="1:12" x14ac:dyDescent="0.25">
      <c r="B6" s="31"/>
      <c r="C6" s="32"/>
      <c r="D6" s="6"/>
      <c r="E6" s="6"/>
      <c r="F6" s="57"/>
    </row>
    <row r="7" spans="1:12" ht="15.75" thickBot="1" x14ac:dyDescent="0.3">
      <c r="B7" s="49">
        <v>5</v>
      </c>
      <c r="C7" s="50" t="s">
        <v>56</v>
      </c>
      <c r="D7" s="51"/>
      <c r="E7" s="51"/>
      <c r="F7" s="52">
        <f>F8</f>
        <v>30</v>
      </c>
      <c r="G7" s="52">
        <f t="shared" ref="G7:L7" si="1">G8</f>
        <v>0</v>
      </c>
      <c r="H7" s="52">
        <f t="shared" si="1"/>
        <v>30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-30</v>
      </c>
    </row>
    <row r="8" spans="1:12" s="3" customFormat="1" ht="15.75" thickTop="1" x14ac:dyDescent="0.25">
      <c r="B8" s="81">
        <v>52000</v>
      </c>
      <c r="C8" s="53" t="s">
        <v>89</v>
      </c>
      <c r="D8" s="54"/>
      <c r="E8" s="54"/>
      <c r="F8" s="55">
        <f>F9</f>
        <v>30</v>
      </c>
      <c r="G8" s="134">
        <f t="shared" ref="G8:L8" si="2">SUM(G9)</f>
        <v>0</v>
      </c>
      <c r="H8" s="134">
        <f t="shared" si="2"/>
        <v>30</v>
      </c>
      <c r="I8" s="134">
        <f t="shared" si="2"/>
        <v>0</v>
      </c>
      <c r="J8" s="134">
        <f t="shared" si="2"/>
        <v>0</v>
      </c>
      <c r="K8" s="134">
        <f t="shared" si="2"/>
        <v>0</v>
      </c>
      <c r="L8" s="134">
        <f t="shared" si="2"/>
        <v>-30</v>
      </c>
    </row>
    <row r="9" spans="1:12" s="2" customFormat="1" x14ac:dyDescent="0.25">
      <c r="B9" s="5"/>
      <c r="C9" s="107"/>
      <c r="D9" s="56" t="s">
        <v>89</v>
      </c>
      <c r="E9" s="56"/>
      <c r="F9" s="112">
        <v>30</v>
      </c>
      <c r="G9" s="12">
        <v>0</v>
      </c>
      <c r="H9" s="113">
        <f t="shared" ref="H9" si="3">F9+G9</f>
        <v>30</v>
      </c>
      <c r="I9" s="12">
        <v>0</v>
      </c>
      <c r="J9" s="113">
        <f t="shared" ref="J9" si="4">I9-K9</f>
        <v>0</v>
      </c>
      <c r="K9" s="12">
        <v>0</v>
      </c>
      <c r="L9" s="113">
        <f t="shared" ref="L9" si="5">I9-H9</f>
        <v>-30</v>
      </c>
    </row>
    <row r="13" spans="1:12" ht="15.75" thickBot="1" x14ac:dyDescent="0.3"/>
    <row r="14" spans="1:12" s="19" customFormat="1" ht="18" thickBot="1" x14ac:dyDescent="0.35">
      <c r="A14" s="45" t="s">
        <v>144</v>
      </c>
      <c r="B14" s="46"/>
      <c r="C14" s="46"/>
      <c r="D14" s="46"/>
      <c r="E14" s="46"/>
      <c r="F14" s="137">
        <f t="shared" ref="F14:L14" si="6">F18</f>
        <v>0</v>
      </c>
      <c r="G14" s="89">
        <f t="shared" si="6"/>
        <v>308218.64</v>
      </c>
      <c r="H14" s="89">
        <f t="shared" si="6"/>
        <v>308218.64</v>
      </c>
      <c r="I14" s="89">
        <f t="shared" si="6"/>
        <v>0</v>
      </c>
      <c r="J14" s="89">
        <f t="shared" si="6"/>
        <v>0</v>
      </c>
      <c r="K14" s="89">
        <f t="shared" si="6"/>
        <v>0</v>
      </c>
      <c r="L14" s="89">
        <f t="shared" si="6"/>
        <v>-308218.64</v>
      </c>
    </row>
    <row r="15" spans="1:12" ht="15.75" thickBot="1" x14ac:dyDescent="0.3"/>
    <row r="16" spans="1:12" s="30" customFormat="1" ht="30.75" thickBot="1" x14ac:dyDescent="0.3">
      <c r="A16" s="47"/>
      <c r="B16" s="29" t="s">
        <v>62</v>
      </c>
      <c r="C16" s="76"/>
      <c r="D16" s="85" t="s">
        <v>3</v>
      </c>
      <c r="E16" s="85"/>
      <c r="F16" s="80" t="s">
        <v>82</v>
      </c>
      <c r="G16" s="102" t="s">
        <v>132</v>
      </c>
      <c r="H16" s="102" t="s">
        <v>133</v>
      </c>
      <c r="I16" s="102" t="s">
        <v>142</v>
      </c>
      <c r="J16" s="126" t="s">
        <v>134</v>
      </c>
      <c r="K16" s="127" t="s">
        <v>135</v>
      </c>
      <c r="L16" s="128" t="s">
        <v>136</v>
      </c>
    </row>
    <row r="17" spans="2:24" x14ac:dyDescent="0.25">
      <c r="B17" s="31"/>
      <c r="C17" s="32"/>
      <c r="D17" s="6"/>
      <c r="E17" s="6"/>
      <c r="F17" s="6"/>
    </row>
    <row r="18" spans="2:24" ht="15.75" thickBot="1" x14ac:dyDescent="0.3">
      <c r="B18" s="49">
        <v>8</v>
      </c>
      <c r="C18" s="50" t="s">
        <v>145</v>
      </c>
      <c r="D18" s="51"/>
      <c r="E18" s="51"/>
      <c r="F18" s="52">
        <f t="shared" ref="F18:L18" si="7">F19</f>
        <v>0</v>
      </c>
      <c r="G18" s="52">
        <f t="shared" si="7"/>
        <v>308218.64</v>
      </c>
      <c r="H18" s="52">
        <f t="shared" si="7"/>
        <v>308218.64</v>
      </c>
      <c r="I18" s="52">
        <f t="shared" si="7"/>
        <v>0</v>
      </c>
      <c r="J18" s="52">
        <f t="shared" si="7"/>
        <v>0</v>
      </c>
      <c r="K18" s="52">
        <f t="shared" si="7"/>
        <v>0</v>
      </c>
      <c r="L18" s="52">
        <f t="shared" si="7"/>
        <v>-308218.64</v>
      </c>
    </row>
    <row r="19" spans="2:24" s="3" customFormat="1" ht="15.75" thickTop="1" x14ac:dyDescent="0.25">
      <c r="B19" s="81">
        <v>87010</v>
      </c>
      <c r="C19" s="53" t="s">
        <v>146</v>
      </c>
      <c r="D19" s="54"/>
      <c r="E19" s="54"/>
      <c r="F19" s="134">
        <f t="shared" ref="F19:L19" si="8">SUM(F20)</f>
        <v>0</v>
      </c>
      <c r="G19" s="134">
        <f t="shared" si="8"/>
        <v>308218.64</v>
      </c>
      <c r="H19" s="134">
        <f t="shared" si="8"/>
        <v>308218.64</v>
      </c>
      <c r="I19" s="134">
        <f t="shared" si="8"/>
        <v>0</v>
      </c>
      <c r="J19" s="134">
        <f t="shared" si="8"/>
        <v>0</v>
      </c>
      <c r="K19" s="134">
        <f t="shared" si="8"/>
        <v>0</v>
      </c>
      <c r="L19" s="134">
        <f t="shared" si="8"/>
        <v>-308218.64</v>
      </c>
    </row>
    <row r="20" spans="2:24" s="2" customFormat="1" x14ac:dyDescent="0.25">
      <c r="B20" s="5"/>
      <c r="C20" s="107"/>
      <c r="D20" s="56" t="s">
        <v>146</v>
      </c>
      <c r="E20" s="56"/>
      <c r="F20" s="138">
        <v>0</v>
      </c>
      <c r="G20" s="12">
        <v>308218.64</v>
      </c>
      <c r="H20" s="113">
        <f t="shared" ref="H20" si="9">F20+G20</f>
        <v>308218.64</v>
      </c>
      <c r="I20" s="12">
        <v>0</v>
      </c>
      <c r="J20" s="113">
        <f t="shared" ref="J20" si="10">I20-K20</f>
        <v>0</v>
      </c>
      <c r="K20" s="12">
        <v>0</v>
      </c>
      <c r="L20" s="113">
        <f t="shared" ref="L20" si="11">I20-H20</f>
        <v>-308218.64</v>
      </c>
    </row>
    <row r="21" spans="2:24" s="2" customFormat="1" x14ac:dyDescent="0.25">
      <c r="B21" s="5"/>
      <c r="C21" s="135"/>
      <c r="D21" s="136"/>
      <c r="E21" s="136"/>
      <c r="F21" s="136"/>
      <c r="G21" s="109"/>
      <c r="H21" s="109"/>
      <c r="I21" s="109"/>
      <c r="J21" s="109"/>
      <c r="K21" s="109"/>
      <c r="L21" s="109"/>
    </row>
    <row r="22" spans="2:24" x14ac:dyDescent="0.25">
      <c r="G22" s="109"/>
      <c r="H22" s="109"/>
      <c r="I22" s="109"/>
      <c r="J22" s="109"/>
      <c r="K22" s="109"/>
      <c r="L22" s="10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printOptions horizontalCentered="1"/>
  <pageMargins left="0" right="0" top="0.39370078740157483" bottom="0.39370078740157483" header="0.31496062992125984" footer="0.15748031496062992"/>
  <pageSetup paperSize="9" scale="87" fitToHeight="0" orientation="landscape" r:id="rId1"/>
  <headerFooter>
    <oddFooter>&amp;CSeguiment pressupost 2020 IERMB _ 31-03-2020&amp;R1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8"/>
  <sheetViews>
    <sheetView showGridLines="0" view="pageLayout" zoomScaleNormal="78" workbookViewId="0">
      <selection activeCell="R10" sqref="R10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40.140625" customWidth="1"/>
    <col min="4" max="4" width="3" customWidth="1"/>
    <col min="5" max="5" width="5.28515625" customWidth="1"/>
    <col min="6" max="6" width="17.140625" customWidth="1"/>
    <col min="7" max="7" width="14.140625" customWidth="1"/>
    <col min="8" max="8" width="15.42578125" customWidth="1"/>
    <col min="9" max="9" width="17.7109375" customWidth="1"/>
    <col min="10" max="10" width="13.85546875" customWidth="1"/>
    <col min="11" max="11" width="13.5703125" customWidth="1"/>
    <col min="12" max="12" width="16.140625" customWidth="1"/>
  </cols>
  <sheetData>
    <row r="2" spans="1:12" ht="15.75" thickBot="1" x14ac:dyDescent="0.3"/>
    <row r="3" spans="1:12" s="59" customFormat="1" ht="18" thickBot="1" x14ac:dyDescent="0.35">
      <c r="A3" s="45" t="s">
        <v>101</v>
      </c>
      <c r="B3" s="58"/>
      <c r="C3" s="58"/>
      <c r="D3" s="58"/>
      <c r="E3" s="58"/>
      <c r="F3" s="89">
        <f>F7</f>
        <v>2283101.7007403998</v>
      </c>
      <c r="G3" s="89">
        <f t="shared" ref="G3:L3" si="0">G7</f>
        <v>225477.53</v>
      </c>
      <c r="H3" s="89">
        <f t="shared" si="0"/>
        <v>2508579.2307404</v>
      </c>
      <c r="I3" s="89">
        <f t="shared" si="0"/>
        <v>540911.93000000005</v>
      </c>
      <c r="J3" s="89">
        <f t="shared" si="0"/>
        <v>0</v>
      </c>
      <c r="K3" s="89">
        <f t="shared" si="0"/>
        <v>540911.93000000005</v>
      </c>
      <c r="L3" s="89">
        <f t="shared" si="0"/>
        <v>1967667.3007403999</v>
      </c>
    </row>
    <row r="4" spans="1:12" ht="15.75" thickBot="1" x14ac:dyDescent="0.3"/>
    <row r="5" spans="1:12" ht="45.75" thickBot="1" x14ac:dyDescent="0.3">
      <c r="A5" s="90" t="s">
        <v>64</v>
      </c>
      <c r="B5" s="60" t="s">
        <v>65</v>
      </c>
      <c r="C5" s="93" t="s">
        <v>85</v>
      </c>
      <c r="D5" s="94"/>
      <c r="E5" s="95"/>
      <c r="F5" s="80" t="s">
        <v>82</v>
      </c>
      <c r="G5" s="102" t="s">
        <v>132</v>
      </c>
      <c r="H5" s="102" t="s">
        <v>133</v>
      </c>
      <c r="I5" s="102" t="s">
        <v>143</v>
      </c>
      <c r="J5" s="126" t="s">
        <v>134</v>
      </c>
      <c r="K5" s="127" t="s">
        <v>135</v>
      </c>
      <c r="L5" s="128" t="s">
        <v>136</v>
      </c>
    </row>
    <row r="6" spans="1:12" s="48" customForma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2" ht="15.75" thickBot="1" x14ac:dyDescent="0.3">
      <c r="A7" s="61">
        <v>462</v>
      </c>
      <c r="B7" s="49">
        <v>1</v>
      </c>
      <c r="C7" s="50" t="s">
        <v>87</v>
      </c>
      <c r="D7" s="51"/>
      <c r="E7" s="62"/>
      <c r="F7" s="52">
        <f>SUM(F8:F17)</f>
        <v>2283101.7007403998</v>
      </c>
      <c r="G7" s="52">
        <f t="shared" ref="G7:L7" si="1">SUM(G8:G16)</f>
        <v>225477.53</v>
      </c>
      <c r="H7" s="52">
        <f>SUM(H8:H16)</f>
        <v>2508579.2307404</v>
      </c>
      <c r="I7" s="52">
        <f>SUM(I8:I16)</f>
        <v>540911.93000000005</v>
      </c>
      <c r="J7" s="52">
        <f t="shared" si="1"/>
        <v>0</v>
      </c>
      <c r="K7" s="52">
        <f t="shared" si="1"/>
        <v>540911.93000000005</v>
      </c>
      <c r="L7" s="52">
        <f t="shared" si="1"/>
        <v>1967667.3007403999</v>
      </c>
    </row>
    <row r="8" spans="1:12" ht="15.75" thickTop="1" x14ac:dyDescent="0.25">
      <c r="A8" s="63" t="s">
        <v>66</v>
      </c>
      <c r="B8" s="91" t="s">
        <v>53</v>
      </c>
      <c r="C8" s="22" t="s">
        <v>54</v>
      </c>
      <c r="D8" s="10"/>
      <c r="E8" s="22"/>
      <c r="F8" s="12">
        <v>65035.353600000009</v>
      </c>
      <c r="G8" s="12">
        <v>0</v>
      </c>
      <c r="H8" s="12">
        <f>F8+G8</f>
        <v>65035.353600000009</v>
      </c>
      <c r="I8" s="12">
        <v>13530.27</v>
      </c>
      <c r="J8" s="12">
        <f>I8-K8</f>
        <v>0</v>
      </c>
      <c r="K8" s="12">
        <v>13530.27</v>
      </c>
      <c r="L8" s="12">
        <f>H8-I8</f>
        <v>51505.083600000013</v>
      </c>
    </row>
    <row r="9" spans="1:12" x14ac:dyDescent="0.25">
      <c r="A9" s="63" t="s">
        <v>84</v>
      </c>
      <c r="B9" s="92" t="s">
        <v>11</v>
      </c>
      <c r="C9" s="21" t="s">
        <v>8</v>
      </c>
      <c r="D9" s="9"/>
      <c r="E9" s="21"/>
      <c r="F9" s="12">
        <f>822656.8182+41456.78</f>
        <v>864113.59820000001</v>
      </c>
      <c r="G9" s="12">
        <v>0</v>
      </c>
      <c r="H9" s="12">
        <f t="shared" ref="H9:H15" si="2">F9+G9</f>
        <v>864113.59820000001</v>
      </c>
      <c r="I9" s="12">
        <v>181099.94</v>
      </c>
      <c r="J9" s="12">
        <f t="shared" ref="J9:J15" si="3">I9-K9</f>
        <v>0</v>
      </c>
      <c r="K9" s="12">
        <v>181099.94</v>
      </c>
      <c r="L9" s="12">
        <f t="shared" ref="L9:L15" si="4">H9-I9</f>
        <v>683013.65819999995</v>
      </c>
    </row>
    <row r="10" spans="1:12" x14ac:dyDescent="0.25">
      <c r="A10" s="23" t="s">
        <v>67</v>
      </c>
      <c r="B10" s="92" t="s">
        <v>72</v>
      </c>
      <c r="C10" s="24" t="s">
        <v>73</v>
      </c>
      <c r="D10" s="21"/>
      <c r="E10" s="21"/>
      <c r="F10" s="12">
        <f>409908.9764+198536.42+146814.06</f>
        <v>755259.45640000002</v>
      </c>
      <c r="G10" s="12">
        <v>225477.53</v>
      </c>
      <c r="H10" s="12">
        <f t="shared" si="2"/>
        <v>980736.98640000005</v>
      </c>
      <c r="I10" s="12">
        <v>193654.14</v>
      </c>
      <c r="J10" s="12">
        <f t="shared" si="3"/>
        <v>0</v>
      </c>
      <c r="K10" s="12">
        <v>193654.14</v>
      </c>
      <c r="L10" s="12">
        <f t="shared" si="4"/>
        <v>787082.84640000004</v>
      </c>
    </row>
    <row r="11" spans="1:12" x14ac:dyDescent="0.25">
      <c r="B11" s="92" t="s">
        <v>74</v>
      </c>
      <c r="C11" s="24" t="s">
        <v>70</v>
      </c>
      <c r="D11" s="24"/>
      <c r="E11" s="24"/>
      <c r="F11" s="12">
        <v>0</v>
      </c>
      <c r="G11" s="12">
        <v>0</v>
      </c>
      <c r="H11" s="12">
        <f t="shared" si="2"/>
        <v>0</v>
      </c>
      <c r="I11" s="12">
        <v>331.28</v>
      </c>
      <c r="J11" s="12">
        <f t="shared" si="3"/>
        <v>0</v>
      </c>
      <c r="K11" s="12">
        <v>331.28</v>
      </c>
      <c r="L11" s="12">
        <f t="shared" si="4"/>
        <v>-331.28</v>
      </c>
    </row>
    <row r="12" spans="1:12" x14ac:dyDescent="0.25">
      <c r="B12" s="92" t="s">
        <v>107</v>
      </c>
      <c r="C12" s="24" t="s">
        <v>108</v>
      </c>
      <c r="D12" s="24"/>
      <c r="E12" s="24"/>
      <c r="F12" s="12">
        <f>2500+1000+1000</f>
        <v>4500</v>
      </c>
      <c r="G12" s="12">
        <v>0</v>
      </c>
      <c r="H12" s="12">
        <f t="shared" si="2"/>
        <v>4500</v>
      </c>
      <c r="I12" s="12">
        <v>1760.5</v>
      </c>
      <c r="J12" s="12">
        <f t="shared" si="3"/>
        <v>0</v>
      </c>
      <c r="K12" s="12">
        <v>1760.5</v>
      </c>
      <c r="L12" s="12">
        <f t="shared" si="4"/>
        <v>2739.5</v>
      </c>
    </row>
    <row r="13" spans="1:12" x14ac:dyDescent="0.25">
      <c r="B13" s="92" t="s">
        <v>12</v>
      </c>
      <c r="C13" s="21" t="s">
        <v>2</v>
      </c>
      <c r="D13" s="9"/>
      <c r="E13" s="21"/>
      <c r="F13" s="12">
        <f>412151.8525404+78138.29+48961.25</f>
        <v>539251.39254039992</v>
      </c>
      <c r="G13" s="12">
        <v>0</v>
      </c>
      <c r="H13" s="12">
        <f t="shared" si="2"/>
        <v>539251.39254039992</v>
      </c>
      <c r="I13" s="12">
        <v>138022.29</v>
      </c>
      <c r="J13" s="12">
        <f t="shared" si="3"/>
        <v>0</v>
      </c>
      <c r="K13" s="12">
        <v>138022.29</v>
      </c>
      <c r="L13" s="12">
        <f t="shared" si="4"/>
        <v>401229.10254039988</v>
      </c>
    </row>
    <row r="14" spans="1:12" x14ac:dyDescent="0.25">
      <c r="B14" s="92" t="s">
        <v>13</v>
      </c>
      <c r="C14" s="24" t="s">
        <v>14</v>
      </c>
      <c r="D14" s="9"/>
      <c r="E14" s="24"/>
      <c r="F14" s="12">
        <f>4000+1500+1250</f>
        <v>6750</v>
      </c>
      <c r="G14" s="12">
        <v>0</v>
      </c>
      <c r="H14" s="12">
        <f t="shared" si="2"/>
        <v>6750</v>
      </c>
      <c r="I14" s="12"/>
      <c r="J14" s="12">
        <f t="shared" si="3"/>
        <v>0</v>
      </c>
      <c r="K14" s="12"/>
      <c r="L14" s="12">
        <f t="shared" si="4"/>
        <v>6750</v>
      </c>
    </row>
    <row r="15" spans="1:12" x14ac:dyDescent="0.25">
      <c r="B15" s="98" t="s">
        <v>75</v>
      </c>
      <c r="C15" s="21" t="s">
        <v>76</v>
      </c>
      <c r="D15" s="21"/>
      <c r="E15" s="21"/>
      <c r="F15" s="99">
        <f>36183.6+6295.1+5713.2</f>
        <v>48191.899999999994</v>
      </c>
      <c r="G15" s="12">
        <v>0</v>
      </c>
      <c r="H15" s="12">
        <f t="shared" si="2"/>
        <v>48191.899999999994</v>
      </c>
      <c r="I15" s="12">
        <v>12513.51</v>
      </c>
      <c r="J15" s="12">
        <f t="shared" si="3"/>
        <v>0</v>
      </c>
      <c r="K15" s="12">
        <v>12513.51</v>
      </c>
      <c r="L15" s="12">
        <f t="shared" si="4"/>
        <v>35678.389999999992</v>
      </c>
    </row>
    <row r="16" spans="1:12" x14ac:dyDescent="0.25">
      <c r="G16" s="4"/>
    </row>
    <row r="18" spans="1:6" x14ac:dyDescent="0.25">
      <c r="A18" s="2"/>
      <c r="B18" s="96"/>
      <c r="C18" s="2"/>
      <c r="D18" s="2"/>
      <c r="E18" s="2"/>
      <c r="F18" s="2"/>
    </row>
    <row r="19" spans="1:6" ht="21" x14ac:dyDescent="0.35">
      <c r="A19" s="2"/>
      <c r="B19" s="97"/>
      <c r="C19" s="2"/>
      <c r="D19" s="2"/>
      <c r="E19" s="2"/>
      <c r="F19" s="116"/>
    </row>
    <row r="20" spans="1:6" ht="21" x14ac:dyDescent="0.35">
      <c r="A20" s="2"/>
      <c r="B20" s="2"/>
      <c r="C20" s="2"/>
      <c r="D20" s="2"/>
      <c r="E20" s="2"/>
      <c r="F20" s="116"/>
    </row>
    <row r="21" spans="1:6" ht="21" x14ac:dyDescent="0.35">
      <c r="A21" s="2"/>
      <c r="B21" s="2"/>
      <c r="C21" s="2"/>
      <c r="D21" s="2"/>
      <c r="E21" s="2"/>
      <c r="F21" s="116"/>
    </row>
    <row r="22" spans="1:6" ht="21" x14ac:dyDescent="0.35">
      <c r="F22" s="116"/>
    </row>
    <row r="23" spans="1:6" ht="21" x14ac:dyDescent="0.35">
      <c r="F23" s="116"/>
    </row>
    <row r="24" spans="1:6" ht="21" x14ac:dyDescent="0.35">
      <c r="F24" s="116"/>
    </row>
    <row r="25" spans="1:6" ht="21" x14ac:dyDescent="0.35">
      <c r="D25" s="27"/>
      <c r="F25" s="116"/>
    </row>
    <row r="26" spans="1:6" ht="21" x14ac:dyDescent="0.35">
      <c r="F26" s="116"/>
    </row>
    <row r="27" spans="1:6" ht="21" x14ac:dyDescent="0.35">
      <c r="F27" s="116"/>
    </row>
    <row r="28" spans="1:6" x14ac:dyDescent="0.25">
      <c r="F28" s="75"/>
    </row>
  </sheetData>
  <printOptions horizontalCentered="1"/>
  <pageMargins left="0" right="0" top="0.39370078740157483" bottom="0.39370078740157483" header="0.31496062992125984" footer="0.15748031496062992"/>
  <pageSetup paperSize="9" scale="81" fitToHeight="0" orientation="landscape" r:id="rId1"/>
  <headerFooter>
    <oddFooter>&amp;CSeguiment pressupost 2020 IERMB _ 31-03-2020&amp;R1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4"/>
  <sheetViews>
    <sheetView showGridLines="0" view="pageLayout" zoomScaleNormal="66" workbookViewId="0">
      <selection activeCell="R10" sqref="R10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.7109375" customWidth="1"/>
    <col min="4" max="4" width="53.140625" customWidth="1"/>
    <col min="5" max="5" width="11.85546875" customWidth="1"/>
    <col min="6" max="6" width="16.140625" customWidth="1"/>
    <col min="7" max="7" width="17.42578125" customWidth="1"/>
    <col min="8" max="8" width="16" customWidth="1"/>
    <col min="9" max="9" width="19" customWidth="1"/>
    <col min="10" max="10" width="13.85546875" customWidth="1"/>
    <col min="11" max="11" width="14" customWidth="1"/>
    <col min="12" max="12" width="17" customWidth="1"/>
  </cols>
  <sheetData>
    <row r="2" spans="1:12" ht="15.75" thickBot="1" x14ac:dyDescent="0.3"/>
    <row r="3" spans="1:12" s="59" customFormat="1" ht="18" thickBot="1" x14ac:dyDescent="0.35">
      <c r="A3" s="45" t="s">
        <v>45</v>
      </c>
      <c r="B3" s="58"/>
      <c r="C3" s="58"/>
      <c r="D3" s="58"/>
      <c r="E3" s="58"/>
      <c r="F3" s="89">
        <f t="shared" ref="F3:L3" si="0">F7</f>
        <v>872533.54</v>
      </c>
      <c r="G3" s="89">
        <f t="shared" si="0"/>
        <v>82741.11</v>
      </c>
      <c r="H3" s="89">
        <f t="shared" si="0"/>
        <v>955274.65000000014</v>
      </c>
      <c r="I3" s="89">
        <f t="shared" si="0"/>
        <v>109370.95</v>
      </c>
      <c r="J3" s="89">
        <f t="shared" si="0"/>
        <v>83622.350000000006</v>
      </c>
      <c r="K3" s="89">
        <f t="shared" si="0"/>
        <v>25748.600000000002</v>
      </c>
      <c r="L3" s="89">
        <f t="shared" si="0"/>
        <v>845903.70000000019</v>
      </c>
    </row>
    <row r="4" spans="1:12" ht="15.75" thickBot="1" x14ac:dyDescent="0.3"/>
    <row r="5" spans="1:12" s="48" customFormat="1" ht="51" customHeight="1" thickBot="1" x14ac:dyDescent="0.3">
      <c r="A5" s="90" t="s">
        <v>64</v>
      </c>
      <c r="B5" s="60" t="s">
        <v>65</v>
      </c>
      <c r="C5" s="93"/>
      <c r="D5" s="94" t="s">
        <v>3</v>
      </c>
      <c r="E5" s="95"/>
      <c r="F5" s="80" t="s">
        <v>82</v>
      </c>
      <c r="G5" s="102" t="s">
        <v>132</v>
      </c>
      <c r="H5" s="102" t="s">
        <v>133</v>
      </c>
      <c r="I5" s="125" t="s">
        <v>143</v>
      </c>
      <c r="J5" s="126" t="s">
        <v>137</v>
      </c>
      <c r="K5" s="127" t="s">
        <v>138</v>
      </c>
      <c r="L5" s="128" t="s">
        <v>136</v>
      </c>
    </row>
    <row r="7" spans="1:12" ht="15.75" thickBot="1" x14ac:dyDescent="0.3">
      <c r="A7" s="61">
        <v>462</v>
      </c>
      <c r="B7" s="49">
        <v>2</v>
      </c>
      <c r="C7" s="64" t="s">
        <v>90</v>
      </c>
      <c r="D7" s="51"/>
      <c r="E7" s="62"/>
      <c r="F7" s="52">
        <f>SUM(F8:F29)</f>
        <v>872533.54</v>
      </c>
      <c r="G7" s="52">
        <f t="shared" ref="G7" si="1">SUM(G8:G29)</f>
        <v>82741.11</v>
      </c>
      <c r="H7" s="52">
        <f>SUM(H8:H29)</f>
        <v>955274.65000000014</v>
      </c>
      <c r="I7" s="52">
        <f>SUM(I8:I30)</f>
        <v>109370.95</v>
      </c>
      <c r="J7" s="52">
        <f t="shared" ref="J7:L7" si="2">SUM(J8:J30)</f>
        <v>83622.350000000006</v>
      </c>
      <c r="K7" s="52">
        <f t="shared" si="2"/>
        <v>25748.600000000002</v>
      </c>
      <c r="L7" s="52">
        <f t="shared" si="2"/>
        <v>845903.70000000019</v>
      </c>
    </row>
    <row r="8" spans="1:12" ht="15.75" thickTop="1" x14ac:dyDescent="0.25">
      <c r="A8" s="63" t="s">
        <v>66</v>
      </c>
      <c r="B8" s="92" t="s">
        <v>16</v>
      </c>
      <c r="C8" s="9" t="s">
        <v>91</v>
      </c>
      <c r="D8" s="9"/>
      <c r="E8" s="9"/>
      <c r="F8" s="12">
        <v>25000</v>
      </c>
      <c r="G8" s="12">
        <v>0</v>
      </c>
      <c r="H8" s="12">
        <f>F8+G8</f>
        <v>25000</v>
      </c>
      <c r="I8" s="12">
        <v>10680.28</v>
      </c>
      <c r="J8" s="12">
        <f>I8-K8</f>
        <v>0</v>
      </c>
      <c r="K8" s="12">
        <v>10680.28</v>
      </c>
      <c r="L8" s="12">
        <f>H8-I8</f>
        <v>14319.72</v>
      </c>
    </row>
    <row r="9" spans="1:12" x14ac:dyDescent="0.25">
      <c r="A9" s="63" t="s">
        <v>84</v>
      </c>
      <c r="B9" s="92" t="s">
        <v>17</v>
      </c>
      <c r="C9" s="9" t="s">
        <v>15</v>
      </c>
      <c r="D9" s="9"/>
      <c r="E9" s="9"/>
      <c r="F9" s="12">
        <v>950</v>
      </c>
      <c r="G9" s="12">
        <v>0</v>
      </c>
      <c r="H9" s="12">
        <f t="shared" ref="H9:H29" si="3">F9+G9</f>
        <v>950</v>
      </c>
      <c r="I9" s="12">
        <v>371.5</v>
      </c>
      <c r="J9" s="12">
        <f t="shared" ref="J9" si="4">I9-K9</f>
        <v>0</v>
      </c>
      <c r="K9" s="12">
        <v>371.5</v>
      </c>
      <c r="L9" s="12">
        <f t="shared" ref="L9" si="5">H9-I9</f>
        <v>578.5</v>
      </c>
    </row>
    <row r="10" spans="1:12" x14ac:dyDescent="0.25">
      <c r="A10" s="63"/>
      <c r="B10" s="92" t="s">
        <v>153</v>
      </c>
      <c r="C10" s="9" t="s">
        <v>154</v>
      </c>
      <c r="E10" s="9"/>
      <c r="F10" s="12">
        <v>0</v>
      </c>
      <c r="G10" s="12">
        <v>0</v>
      </c>
      <c r="H10" s="12">
        <f t="shared" ref="H10" si="6">F10+G10</f>
        <v>0</v>
      </c>
      <c r="I10" s="12">
        <v>206.44</v>
      </c>
      <c r="J10" s="12">
        <f t="shared" ref="J10:J29" si="7">I10-K10</f>
        <v>0</v>
      </c>
      <c r="K10" s="12">
        <v>206.44</v>
      </c>
      <c r="L10" s="12">
        <f t="shared" ref="L10" si="8">H10-I10</f>
        <v>-206.44</v>
      </c>
    </row>
    <row r="11" spans="1:12" x14ac:dyDescent="0.25">
      <c r="A11" s="23" t="s">
        <v>67</v>
      </c>
      <c r="B11" s="92" t="s">
        <v>109</v>
      </c>
      <c r="C11" s="9" t="s">
        <v>110</v>
      </c>
      <c r="D11" s="9"/>
      <c r="E11" s="9"/>
      <c r="F11" s="12">
        <f>1250+1250</f>
        <v>2500</v>
      </c>
      <c r="G11" s="12">
        <v>0</v>
      </c>
      <c r="H11" s="12">
        <f t="shared" si="3"/>
        <v>2500</v>
      </c>
      <c r="I11" s="12"/>
      <c r="J11" s="12">
        <f t="shared" si="7"/>
        <v>0</v>
      </c>
      <c r="K11" s="12"/>
      <c r="L11" s="12">
        <f>H11-I11</f>
        <v>2500</v>
      </c>
    </row>
    <row r="12" spans="1:12" x14ac:dyDescent="0.25">
      <c r="A12" s="23"/>
      <c r="B12" s="92" t="s">
        <v>125</v>
      </c>
      <c r="C12" s="9" t="s">
        <v>126</v>
      </c>
      <c r="D12" s="9"/>
      <c r="E12" s="9"/>
      <c r="F12" s="12">
        <v>3750</v>
      </c>
      <c r="G12" s="12">
        <v>0</v>
      </c>
      <c r="H12" s="12">
        <f t="shared" si="3"/>
        <v>3750</v>
      </c>
      <c r="I12" s="12">
        <v>1943.55</v>
      </c>
      <c r="J12" s="12">
        <f t="shared" si="7"/>
        <v>436.65999999999985</v>
      </c>
      <c r="K12" s="12">
        <v>1506.89</v>
      </c>
      <c r="L12" s="12">
        <f t="shared" ref="L12:L29" si="9">H12-I12</f>
        <v>1806.45</v>
      </c>
    </row>
    <row r="13" spans="1:12" x14ac:dyDescent="0.25">
      <c r="B13" s="92" t="s">
        <v>21</v>
      </c>
      <c r="C13" s="9" t="s">
        <v>20</v>
      </c>
      <c r="D13" s="9"/>
      <c r="E13" s="9"/>
      <c r="F13" s="12">
        <f>5350+1200+1500</f>
        <v>8050</v>
      </c>
      <c r="G13" s="12">
        <v>0</v>
      </c>
      <c r="H13" s="12">
        <f t="shared" si="3"/>
        <v>8050</v>
      </c>
      <c r="I13" s="12">
        <v>3102.7</v>
      </c>
      <c r="J13" s="12">
        <f t="shared" si="7"/>
        <v>137.51999999999998</v>
      </c>
      <c r="K13" s="12">
        <v>2965.18</v>
      </c>
      <c r="L13" s="12">
        <f t="shared" si="9"/>
        <v>4947.3</v>
      </c>
    </row>
    <row r="14" spans="1:12" x14ac:dyDescent="0.25">
      <c r="B14" s="92" t="s">
        <v>79</v>
      </c>
      <c r="C14" s="9" t="s">
        <v>80</v>
      </c>
      <c r="D14" s="9"/>
      <c r="E14" s="9"/>
      <c r="F14" s="12">
        <f>750+250</f>
        <v>1000</v>
      </c>
      <c r="G14" s="12">
        <v>0</v>
      </c>
      <c r="H14" s="12">
        <f t="shared" si="3"/>
        <v>1000</v>
      </c>
      <c r="I14" s="12">
        <v>445.92</v>
      </c>
      <c r="J14" s="12">
        <f t="shared" si="7"/>
        <v>0</v>
      </c>
      <c r="K14" s="12">
        <v>445.92</v>
      </c>
      <c r="L14" s="12">
        <f t="shared" si="9"/>
        <v>554.07999999999993</v>
      </c>
    </row>
    <row r="15" spans="1:12" x14ac:dyDescent="0.25">
      <c r="B15" s="92" t="s">
        <v>18</v>
      </c>
      <c r="C15" s="9" t="s">
        <v>19</v>
      </c>
      <c r="D15" s="9"/>
      <c r="E15" s="9"/>
      <c r="F15" s="12">
        <f>1000+10000+4500</f>
        <v>15500</v>
      </c>
      <c r="G15" s="12">
        <v>0</v>
      </c>
      <c r="H15" s="12">
        <f t="shared" si="3"/>
        <v>15500</v>
      </c>
      <c r="I15" s="12">
        <v>1909.68</v>
      </c>
      <c r="J15" s="12">
        <f t="shared" si="7"/>
        <v>1061.69</v>
      </c>
      <c r="K15" s="12">
        <v>847.99</v>
      </c>
      <c r="L15" s="12">
        <f t="shared" si="9"/>
        <v>13590.32</v>
      </c>
    </row>
    <row r="16" spans="1:12" x14ac:dyDescent="0.25">
      <c r="B16" s="92" t="s">
        <v>37</v>
      </c>
      <c r="C16" s="9" t="s">
        <v>92</v>
      </c>
      <c r="D16" s="9"/>
      <c r="E16" s="9"/>
      <c r="F16" s="12">
        <f>3750+1500+1000</f>
        <v>6250</v>
      </c>
      <c r="G16" s="12">
        <v>0</v>
      </c>
      <c r="H16" s="12">
        <f t="shared" si="3"/>
        <v>6250</v>
      </c>
      <c r="I16" s="12">
        <v>1627.7</v>
      </c>
      <c r="J16" s="12">
        <f t="shared" si="7"/>
        <v>358.03</v>
      </c>
      <c r="K16" s="12">
        <v>1269.67</v>
      </c>
      <c r="L16" s="12">
        <f t="shared" si="9"/>
        <v>4622.3</v>
      </c>
    </row>
    <row r="17" spans="2:12" x14ac:dyDescent="0.25">
      <c r="B17" s="92" t="s">
        <v>10</v>
      </c>
      <c r="C17" s="8" t="s">
        <v>9</v>
      </c>
      <c r="D17" s="9"/>
      <c r="E17" s="9"/>
      <c r="F17" s="12">
        <f>1000+247.6+250</f>
        <v>1497.6</v>
      </c>
      <c r="G17" s="12">
        <v>0</v>
      </c>
      <c r="H17" s="12">
        <f t="shared" si="3"/>
        <v>1497.6</v>
      </c>
      <c r="I17" s="12">
        <v>179.48</v>
      </c>
      <c r="J17" s="12">
        <f t="shared" si="7"/>
        <v>111.16999999999999</v>
      </c>
      <c r="K17" s="12">
        <v>68.31</v>
      </c>
      <c r="L17" s="12">
        <f t="shared" si="9"/>
        <v>1318.12</v>
      </c>
    </row>
    <row r="18" spans="2:12" x14ac:dyDescent="0.25">
      <c r="B18" s="92" t="s">
        <v>22</v>
      </c>
      <c r="C18" s="8" t="s">
        <v>93</v>
      </c>
      <c r="D18" s="9"/>
      <c r="E18" s="9"/>
      <c r="F18" s="12">
        <v>2250</v>
      </c>
      <c r="G18" s="12">
        <v>0</v>
      </c>
      <c r="H18" s="12">
        <f t="shared" si="3"/>
        <v>2250</v>
      </c>
      <c r="I18" s="12">
        <v>2150.1799999999998</v>
      </c>
      <c r="J18" s="12">
        <f t="shared" si="7"/>
        <v>0</v>
      </c>
      <c r="K18" s="12">
        <v>2150.1799999999998</v>
      </c>
      <c r="L18" s="12">
        <f t="shared" si="9"/>
        <v>99.820000000000164</v>
      </c>
    </row>
    <row r="19" spans="2:12" x14ac:dyDescent="0.25">
      <c r="B19" s="92" t="s">
        <v>31</v>
      </c>
      <c r="C19" s="9" t="s">
        <v>32</v>
      </c>
      <c r="D19" s="9"/>
      <c r="E19" s="9"/>
      <c r="F19" s="12">
        <f>3000+650+3000</f>
        <v>6650</v>
      </c>
      <c r="G19" s="12">
        <v>580.79999999999995</v>
      </c>
      <c r="H19" s="12">
        <f t="shared" si="3"/>
        <v>7230.8</v>
      </c>
      <c r="I19" s="12">
        <v>1782.48</v>
      </c>
      <c r="J19" s="12">
        <f t="shared" si="7"/>
        <v>905.84</v>
      </c>
      <c r="K19" s="12">
        <v>876.64</v>
      </c>
      <c r="L19" s="12">
        <f t="shared" si="9"/>
        <v>5448.32</v>
      </c>
    </row>
    <row r="20" spans="2:12" ht="15.75" customHeight="1" x14ac:dyDescent="0.25">
      <c r="B20" s="92" t="s">
        <v>23</v>
      </c>
      <c r="C20" s="8" t="s">
        <v>94</v>
      </c>
      <c r="D20" s="9"/>
      <c r="E20" s="9"/>
      <c r="F20" s="12">
        <v>0</v>
      </c>
      <c r="G20" s="12">
        <v>0</v>
      </c>
      <c r="H20" s="12">
        <f t="shared" si="3"/>
        <v>0</v>
      </c>
      <c r="I20" s="12"/>
      <c r="J20" s="12">
        <f t="shared" si="7"/>
        <v>0</v>
      </c>
      <c r="K20" s="12"/>
      <c r="L20" s="12">
        <f t="shared" si="9"/>
        <v>0</v>
      </c>
    </row>
    <row r="21" spans="2:12" x14ac:dyDescent="0.25">
      <c r="B21" s="92" t="s">
        <v>39</v>
      </c>
      <c r="C21" s="9" t="s">
        <v>38</v>
      </c>
      <c r="D21" s="9"/>
      <c r="E21" s="9"/>
      <c r="F21" s="12">
        <f>1500+850+3000</f>
        <v>5350</v>
      </c>
      <c r="G21" s="12">
        <v>8959.42</v>
      </c>
      <c r="H21" s="12">
        <f t="shared" si="3"/>
        <v>14309.42</v>
      </c>
      <c r="I21" s="12">
        <v>1151.1600000000001</v>
      </c>
      <c r="J21" s="12">
        <f t="shared" si="7"/>
        <v>0</v>
      </c>
      <c r="K21" s="12">
        <v>1151.1600000000001</v>
      </c>
      <c r="L21" s="12">
        <f t="shared" si="9"/>
        <v>13158.26</v>
      </c>
    </row>
    <row r="22" spans="2:12" ht="15.75" customHeight="1" x14ac:dyDescent="0.25">
      <c r="B22" s="92" t="s">
        <v>51</v>
      </c>
      <c r="C22" s="9" t="s">
        <v>52</v>
      </c>
      <c r="D22" s="9"/>
      <c r="E22" s="9"/>
      <c r="F22" s="12">
        <f>30.85+5536.1</f>
        <v>5566.9500000000007</v>
      </c>
      <c r="G22" s="12">
        <v>0</v>
      </c>
      <c r="H22" s="12">
        <f t="shared" si="3"/>
        <v>5566.9500000000007</v>
      </c>
      <c r="I22" s="12">
        <v>750.39</v>
      </c>
      <c r="J22" s="12">
        <f t="shared" si="7"/>
        <v>302.5</v>
      </c>
      <c r="K22" s="12">
        <v>447.89</v>
      </c>
      <c r="L22" s="12">
        <f t="shared" si="9"/>
        <v>4816.5600000000004</v>
      </c>
    </row>
    <row r="23" spans="2:12" ht="15.75" customHeight="1" x14ac:dyDescent="0.25">
      <c r="B23" s="100" t="s">
        <v>24</v>
      </c>
      <c r="C23" s="22" t="s">
        <v>118</v>
      </c>
      <c r="D23" s="9"/>
      <c r="E23" s="22"/>
      <c r="F23" s="12">
        <f>52000+48000+6079+18000+15000+4000+56000+16000+210000+120000+7920+66099.4+3000+750+30000+50000</f>
        <v>702848.4</v>
      </c>
      <c r="G23" s="12">
        <v>40560.67</v>
      </c>
      <c r="H23" s="12">
        <f>F23+G23</f>
        <v>743409.07000000007</v>
      </c>
      <c r="I23" s="12">
        <v>61736.32</v>
      </c>
      <c r="J23" s="12">
        <f t="shared" si="7"/>
        <v>58998.47</v>
      </c>
      <c r="K23" s="12">
        <v>2737.85</v>
      </c>
      <c r="L23" s="12">
        <f t="shared" si="9"/>
        <v>681672.75000000012</v>
      </c>
    </row>
    <row r="24" spans="2:12" x14ac:dyDescent="0.25">
      <c r="B24" s="92" t="s">
        <v>27</v>
      </c>
      <c r="C24" s="8" t="s">
        <v>119</v>
      </c>
      <c r="D24" s="9"/>
      <c r="E24" s="9"/>
      <c r="F24" s="12">
        <f>3000+1500+4270.59+9550+30000</f>
        <v>48320.59</v>
      </c>
      <c r="G24" s="12">
        <v>13048.31</v>
      </c>
      <c r="H24" s="12">
        <f t="shared" si="3"/>
        <v>61368.899999999994</v>
      </c>
      <c r="I24" s="12">
        <v>14558.67</v>
      </c>
      <c r="J24" s="12">
        <f t="shared" si="7"/>
        <v>14558.67</v>
      </c>
      <c r="K24" s="12"/>
      <c r="L24" s="12">
        <f t="shared" si="9"/>
        <v>46810.229999999996</v>
      </c>
    </row>
    <row r="25" spans="2:12" x14ac:dyDescent="0.25">
      <c r="B25" s="92" t="s">
        <v>35</v>
      </c>
      <c r="C25" s="9" t="s">
        <v>25</v>
      </c>
      <c r="D25" s="9"/>
      <c r="E25" s="9"/>
      <c r="F25" s="12">
        <v>250</v>
      </c>
      <c r="G25" s="12">
        <v>0</v>
      </c>
      <c r="H25" s="12">
        <f t="shared" si="3"/>
        <v>250</v>
      </c>
      <c r="I25" s="12"/>
      <c r="J25" s="12">
        <f t="shared" si="7"/>
        <v>0</v>
      </c>
      <c r="K25" s="12"/>
      <c r="L25" s="12">
        <f t="shared" si="9"/>
        <v>250</v>
      </c>
    </row>
    <row r="26" spans="2:12" x14ac:dyDescent="0.25">
      <c r="B26" s="92" t="s">
        <v>36</v>
      </c>
      <c r="C26" s="9" t="s">
        <v>26</v>
      </c>
      <c r="D26" s="9"/>
      <c r="E26" s="9"/>
      <c r="F26" s="12">
        <f>2000+300+750</f>
        <v>3050</v>
      </c>
      <c r="G26" s="12">
        <v>0</v>
      </c>
      <c r="H26" s="12">
        <f t="shared" si="3"/>
        <v>3050</v>
      </c>
      <c r="I26" s="12"/>
      <c r="J26" s="12">
        <f t="shared" si="7"/>
        <v>0</v>
      </c>
      <c r="K26" s="12"/>
      <c r="L26" s="12">
        <f t="shared" si="9"/>
        <v>3050</v>
      </c>
    </row>
    <row r="27" spans="2:12" x14ac:dyDescent="0.25">
      <c r="B27" s="92" t="s">
        <v>33</v>
      </c>
      <c r="C27" s="9" t="s">
        <v>29</v>
      </c>
      <c r="D27" s="9"/>
      <c r="E27" s="9"/>
      <c r="F27" s="12">
        <v>250</v>
      </c>
      <c r="G27" s="12">
        <v>0</v>
      </c>
      <c r="H27" s="12">
        <f t="shared" si="3"/>
        <v>250</v>
      </c>
      <c r="I27" s="12">
        <v>22.7</v>
      </c>
      <c r="J27" s="12">
        <f t="shared" si="7"/>
        <v>0</v>
      </c>
      <c r="K27" s="12">
        <v>22.7</v>
      </c>
      <c r="L27" s="12">
        <f t="shared" si="9"/>
        <v>227.3</v>
      </c>
    </row>
    <row r="28" spans="2:12" x14ac:dyDescent="0.25">
      <c r="B28" s="92" t="s">
        <v>34</v>
      </c>
      <c r="C28" s="9" t="s">
        <v>30</v>
      </c>
      <c r="D28" s="9"/>
      <c r="E28" s="9"/>
      <c r="F28" s="12">
        <f>4000+750+1750</f>
        <v>6500</v>
      </c>
      <c r="G28" s="12">
        <v>0</v>
      </c>
      <c r="H28" s="12">
        <f t="shared" si="3"/>
        <v>6500</v>
      </c>
      <c r="I28" s="12"/>
      <c r="J28" s="12">
        <f t="shared" si="7"/>
        <v>0</v>
      </c>
      <c r="K28" s="12"/>
      <c r="L28" s="12">
        <f t="shared" si="9"/>
        <v>6500</v>
      </c>
    </row>
    <row r="29" spans="2:12" x14ac:dyDescent="0.25">
      <c r="B29" s="91" t="s">
        <v>28</v>
      </c>
      <c r="C29" s="10" t="s">
        <v>120</v>
      </c>
      <c r="D29" s="10"/>
      <c r="E29" s="10"/>
      <c r="F29" s="12">
        <f>4000+10000+10000+3000</f>
        <v>27000</v>
      </c>
      <c r="G29" s="12">
        <v>19591.91</v>
      </c>
      <c r="H29" s="12">
        <f t="shared" si="3"/>
        <v>46591.91</v>
      </c>
      <c r="I29" s="12">
        <v>6751.8</v>
      </c>
      <c r="J29" s="12">
        <f t="shared" si="7"/>
        <v>6751.8</v>
      </c>
      <c r="K29" s="12"/>
      <c r="L29" s="12">
        <f t="shared" si="9"/>
        <v>39840.11</v>
      </c>
    </row>
    <row r="31" spans="2:12" ht="14.25" customHeight="1" x14ac:dyDescent="0.25"/>
    <row r="32" spans="2:12" ht="15" customHeight="1" x14ac:dyDescent="0.25">
      <c r="B32" s="114"/>
    </row>
    <row r="33" spans="2:4" ht="15" customHeight="1" x14ac:dyDescent="0.25">
      <c r="B33" s="114"/>
    </row>
    <row r="34" spans="2:4" ht="15" customHeight="1" x14ac:dyDescent="0.25">
      <c r="B34" s="114"/>
      <c r="C34" s="108"/>
      <c r="D34" s="108"/>
    </row>
  </sheetData>
  <printOptions horizontalCentered="1"/>
  <pageMargins left="0" right="0" top="0.39370078740157483" bottom="0.39370078740157483" header="0.31496062992125984" footer="0.15748031496062992"/>
  <pageSetup paperSize="9" scale="72" fitToHeight="0" orientation="landscape" r:id="rId1"/>
  <headerFooter>
    <oddFooter>&amp;CSeguiment pressupost 2020 IERMB _ 31-03-2020&amp;R1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showGridLines="0" view="pageLayout" zoomScaleNormal="100" workbookViewId="0">
      <selection activeCell="R10" sqref="R10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.28515625" customWidth="1"/>
    <col min="4" max="4" width="23.140625" customWidth="1"/>
    <col min="5" max="5" width="13.85546875" customWidth="1"/>
    <col min="6" max="6" width="13.42578125" customWidth="1"/>
    <col min="7" max="7" width="14.140625" customWidth="1"/>
    <col min="8" max="8" width="13.5703125" customWidth="1"/>
    <col min="9" max="9" width="13.7109375" customWidth="1"/>
    <col min="10" max="10" width="13" customWidth="1"/>
  </cols>
  <sheetData>
    <row r="2" spans="1:12" ht="15.75" thickBot="1" x14ac:dyDescent="0.3"/>
    <row r="3" spans="1:12" s="19" customFormat="1" ht="18" thickBot="1" x14ac:dyDescent="0.35">
      <c r="A3" s="45" t="s">
        <v>46</v>
      </c>
      <c r="B3" s="46"/>
      <c r="C3" s="46"/>
      <c r="D3" s="46"/>
      <c r="E3" s="46"/>
      <c r="F3" s="89">
        <f t="shared" ref="F3:H3" si="0">F7</f>
        <v>430</v>
      </c>
      <c r="G3" s="89">
        <f t="shared" si="0"/>
        <v>0</v>
      </c>
      <c r="H3" s="89">
        <f t="shared" si="0"/>
        <v>430</v>
      </c>
      <c r="I3" s="89">
        <f>I7</f>
        <v>173.78</v>
      </c>
      <c r="J3" s="89">
        <f>J7</f>
        <v>0</v>
      </c>
      <c r="K3" s="89">
        <f>K7</f>
        <v>173.78</v>
      </c>
      <c r="L3" s="89">
        <f>L7</f>
        <v>256.22000000000003</v>
      </c>
    </row>
    <row r="4" spans="1:12" ht="15.75" thickBot="1" x14ac:dyDescent="0.3"/>
    <row r="5" spans="1:12" s="48" customFormat="1" ht="45.75" thickBot="1" x14ac:dyDescent="0.3">
      <c r="A5" s="90" t="s">
        <v>64</v>
      </c>
      <c r="B5" s="60" t="s">
        <v>65</v>
      </c>
      <c r="C5" s="93"/>
      <c r="D5" s="94" t="s">
        <v>3</v>
      </c>
      <c r="E5" s="95"/>
      <c r="F5" s="80" t="s">
        <v>82</v>
      </c>
      <c r="G5" s="141" t="s">
        <v>132</v>
      </c>
      <c r="H5" s="102" t="s">
        <v>133</v>
      </c>
      <c r="I5" s="125" t="s">
        <v>143</v>
      </c>
      <c r="J5" s="126" t="s">
        <v>137</v>
      </c>
      <c r="K5" s="127" t="s">
        <v>138</v>
      </c>
      <c r="L5" s="128" t="s">
        <v>136</v>
      </c>
    </row>
    <row r="7" spans="1:12" ht="15.75" thickBot="1" x14ac:dyDescent="0.3">
      <c r="A7" s="61">
        <v>462</v>
      </c>
      <c r="B7" s="49">
        <v>3</v>
      </c>
      <c r="C7" s="50" t="s">
        <v>59</v>
      </c>
      <c r="D7" s="51"/>
      <c r="E7" s="62"/>
      <c r="F7" s="52">
        <f>SUM(F8:F11)</f>
        <v>430</v>
      </c>
      <c r="G7" s="52">
        <f>SUM(G8:G11)</f>
        <v>0</v>
      </c>
      <c r="H7" s="52">
        <f>SUM(H8:H11)</f>
        <v>430</v>
      </c>
      <c r="I7" s="52">
        <f t="shared" ref="I7:L7" si="1">SUM(I8:I11)</f>
        <v>173.78</v>
      </c>
      <c r="J7" s="52">
        <f t="shared" si="1"/>
        <v>0</v>
      </c>
      <c r="K7" s="52">
        <f t="shared" si="1"/>
        <v>173.78</v>
      </c>
      <c r="L7" s="52">
        <f t="shared" si="1"/>
        <v>256.22000000000003</v>
      </c>
    </row>
    <row r="8" spans="1:12" ht="15.75" thickTop="1" x14ac:dyDescent="0.25">
      <c r="A8" s="63" t="s">
        <v>66</v>
      </c>
      <c r="B8" s="92" t="s">
        <v>68</v>
      </c>
      <c r="C8" s="9" t="s">
        <v>95</v>
      </c>
      <c r="D8" s="9"/>
      <c r="E8" s="9"/>
      <c r="F8" s="20">
        <f>25+10+15</f>
        <v>50</v>
      </c>
      <c r="G8" s="20">
        <v>0</v>
      </c>
      <c r="H8" s="20">
        <f t="shared" ref="H8:H9" si="2">F8+G8</f>
        <v>50</v>
      </c>
      <c r="I8" s="12">
        <v>0</v>
      </c>
      <c r="J8" s="12">
        <f>I8-K8</f>
        <v>0</v>
      </c>
      <c r="K8" s="12">
        <v>0</v>
      </c>
      <c r="L8" s="12">
        <f>H8-I8</f>
        <v>50</v>
      </c>
    </row>
    <row r="9" spans="1:12" x14ac:dyDescent="0.25">
      <c r="A9" s="63" t="s">
        <v>84</v>
      </c>
      <c r="B9" s="92">
        <v>35900</v>
      </c>
      <c r="C9" s="9" t="s">
        <v>69</v>
      </c>
      <c r="D9" s="9"/>
      <c r="E9" s="9"/>
      <c r="F9" s="65">
        <f>250+30+100</f>
        <v>380</v>
      </c>
      <c r="G9" s="65">
        <v>0</v>
      </c>
      <c r="H9" s="20">
        <f t="shared" si="2"/>
        <v>380</v>
      </c>
      <c r="I9" s="12">
        <v>173.78</v>
      </c>
      <c r="J9" s="12">
        <f>I9-K9</f>
        <v>0</v>
      </c>
      <c r="K9" s="12">
        <v>173.78</v>
      </c>
      <c r="L9" s="12">
        <f>H9-I9</f>
        <v>206.22</v>
      </c>
    </row>
    <row r="10" spans="1:12" x14ac:dyDescent="0.25">
      <c r="A10" s="23" t="s">
        <v>67</v>
      </c>
      <c r="B10" s="117"/>
      <c r="C10" s="118"/>
      <c r="D10" s="118"/>
      <c r="E10" s="118"/>
      <c r="F10" s="119"/>
      <c r="G10" s="119"/>
      <c r="H10" s="119"/>
    </row>
    <row r="11" spans="1:12" ht="6.75" customHeight="1" x14ac:dyDescent="0.25">
      <c r="B11" s="4"/>
      <c r="C11" s="4"/>
      <c r="D11" s="4"/>
      <c r="E11" s="4"/>
      <c r="F11" s="4"/>
      <c r="G11" s="4"/>
      <c r="H11" s="4"/>
    </row>
    <row r="12" spans="1:12" ht="15.75" thickBot="1" x14ac:dyDescent="0.3"/>
    <row r="13" spans="1:12" ht="18" thickBot="1" x14ac:dyDescent="0.35">
      <c r="A13" s="45" t="s">
        <v>147</v>
      </c>
      <c r="B13" s="46"/>
      <c r="C13" s="46"/>
      <c r="D13" s="46"/>
      <c r="E13" s="139"/>
      <c r="F13" s="89">
        <f t="shared" ref="F13:H13" si="3">F17</f>
        <v>0</v>
      </c>
      <c r="G13" s="89">
        <f t="shared" si="3"/>
        <v>0</v>
      </c>
      <c r="H13" s="89">
        <f t="shared" si="3"/>
        <v>0</v>
      </c>
      <c r="I13" s="89">
        <f>I17</f>
        <v>0</v>
      </c>
      <c r="J13" s="89">
        <f>J17</f>
        <v>0</v>
      </c>
      <c r="K13" s="89">
        <f>K17</f>
        <v>0</v>
      </c>
      <c r="L13" s="89">
        <f>L17</f>
        <v>0</v>
      </c>
    </row>
    <row r="14" spans="1:12" ht="15" customHeight="1" thickBot="1" x14ac:dyDescent="0.3"/>
    <row r="15" spans="1:12" ht="45.75" thickBot="1" x14ac:dyDescent="0.3">
      <c r="A15" s="90" t="s">
        <v>64</v>
      </c>
      <c r="B15" s="60" t="s">
        <v>65</v>
      </c>
      <c r="C15" s="93"/>
      <c r="D15" s="94" t="s">
        <v>3</v>
      </c>
      <c r="E15" s="140"/>
      <c r="F15" s="80" t="s">
        <v>82</v>
      </c>
      <c r="G15" s="141" t="s">
        <v>132</v>
      </c>
      <c r="H15" s="102" t="s">
        <v>133</v>
      </c>
      <c r="I15" s="125" t="s">
        <v>143</v>
      </c>
      <c r="J15" s="126" t="s">
        <v>137</v>
      </c>
      <c r="K15" s="127" t="s">
        <v>138</v>
      </c>
      <c r="L15" s="128" t="s">
        <v>136</v>
      </c>
    </row>
    <row r="17" spans="1:12" ht="15.75" thickBot="1" x14ac:dyDescent="0.3">
      <c r="A17" s="61">
        <v>462</v>
      </c>
      <c r="B17" s="49">
        <v>4</v>
      </c>
      <c r="C17" s="50" t="s">
        <v>140</v>
      </c>
      <c r="D17" s="51"/>
      <c r="E17" s="52"/>
      <c r="F17" s="52">
        <f>SUM(F18)</f>
        <v>0</v>
      </c>
      <c r="G17" s="52">
        <f t="shared" ref="G17:L17" si="4">SUM(G18)</f>
        <v>0</v>
      </c>
      <c r="H17" s="52">
        <f t="shared" si="4"/>
        <v>0</v>
      </c>
      <c r="I17" s="52">
        <f t="shared" si="4"/>
        <v>0</v>
      </c>
      <c r="J17" s="52">
        <f t="shared" si="4"/>
        <v>0</v>
      </c>
      <c r="K17" s="52">
        <f t="shared" si="4"/>
        <v>0</v>
      </c>
      <c r="L17" s="52">
        <f t="shared" si="4"/>
        <v>0</v>
      </c>
    </row>
    <row r="18" spans="1:12" ht="15.75" thickTop="1" x14ac:dyDescent="0.25">
      <c r="A18" s="63" t="s">
        <v>66</v>
      </c>
      <c r="B18" s="92" t="s">
        <v>148</v>
      </c>
      <c r="C18" s="9" t="s">
        <v>149</v>
      </c>
      <c r="D18" s="9"/>
      <c r="E18" s="20"/>
      <c r="F18" s="20">
        <v>0</v>
      </c>
      <c r="G18" s="12">
        <v>0</v>
      </c>
      <c r="H18" s="12">
        <f>F18+G18</f>
        <v>0</v>
      </c>
      <c r="I18" s="12">
        <v>0</v>
      </c>
      <c r="J18" s="12">
        <f>I18-K18</f>
        <v>0</v>
      </c>
      <c r="K18" s="12">
        <v>0</v>
      </c>
      <c r="L18" s="12">
        <f>H18-I18</f>
        <v>0</v>
      </c>
    </row>
    <row r="19" spans="1:12" x14ac:dyDescent="0.25">
      <c r="A19" s="63" t="s">
        <v>84</v>
      </c>
      <c r="B19" s="123"/>
      <c r="C19" s="4"/>
      <c r="D19" s="4"/>
      <c r="E19" s="124"/>
      <c r="F19" s="109"/>
      <c r="G19" s="109"/>
    </row>
    <row r="20" spans="1:12" x14ac:dyDescent="0.25">
      <c r="A20" s="23" t="s">
        <v>67</v>
      </c>
      <c r="B20" s="123"/>
      <c r="C20" s="4"/>
      <c r="D20" s="4"/>
      <c r="E20" s="124"/>
      <c r="F20" s="109"/>
      <c r="G20" s="109"/>
    </row>
    <row r="21" spans="1:12" ht="5.25" customHeight="1" x14ac:dyDescent="0.25"/>
    <row r="22" spans="1:12" ht="15.75" thickBot="1" x14ac:dyDescent="0.3"/>
    <row r="23" spans="1:12" ht="18" thickBot="1" x14ac:dyDescent="0.35">
      <c r="A23" s="45" t="s">
        <v>100</v>
      </c>
      <c r="B23" s="46"/>
      <c r="C23" s="46"/>
      <c r="D23" s="46"/>
      <c r="E23" s="46"/>
      <c r="F23" s="89">
        <f t="shared" ref="F23:H23" si="5">F27</f>
        <v>12000</v>
      </c>
      <c r="G23" s="89">
        <f t="shared" si="5"/>
        <v>0</v>
      </c>
      <c r="H23" s="89">
        <f t="shared" si="5"/>
        <v>12000</v>
      </c>
      <c r="I23" s="89">
        <f>I27</f>
        <v>1190.6400000000001</v>
      </c>
      <c r="J23" s="89">
        <f>J27</f>
        <v>0</v>
      </c>
      <c r="K23" s="89">
        <f>K27</f>
        <v>1190.6400000000001</v>
      </c>
      <c r="L23" s="89">
        <f>L27</f>
        <v>10809.36</v>
      </c>
    </row>
    <row r="24" spans="1:12" ht="15.75" thickBot="1" x14ac:dyDescent="0.3"/>
    <row r="25" spans="1:12" ht="45.75" thickBot="1" x14ac:dyDescent="0.3">
      <c r="A25" s="90" t="s">
        <v>64</v>
      </c>
      <c r="B25" s="60" t="s">
        <v>65</v>
      </c>
      <c r="C25" s="93"/>
      <c r="D25" s="94" t="s">
        <v>3</v>
      </c>
      <c r="E25" s="95"/>
      <c r="F25" s="80" t="s">
        <v>82</v>
      </c>
      <c r="G25" s="141" t="s">
        <v>132</v>
      </c>
      <c r="H25" s="102" t="s">
        <v>133</v>
      </c>
      <c r="I25" s="125" t="s">
        <v>143</v>
      </c>
      <c r="J25" s="126" t="s">
        <v>137</v>
      </c>
      <c r="K25" s="127" t="s">
        <v>138</v>
      </c>
      <c r="L25" s="128" t="s">
        <v>136</v>
      </c>
    </row>
    <row r="27" spans="1:12" ht="15.75" thickBot="1" x14ac:dyDescent="0.3">
      <c r="A27" s="61">
        <v>462</v>
      </c>
      <c r="B27" s="49">
        <v>6</v>
      </c>
      <c r="C27" s="50" t="s">
        <v>60</v>
      </c>
      <c r="D27" s="51"/>
      <c r="E27" s="62"/>
      <c r="F27" s="52">
        <f>SUM(F28:F32)</f>
        <v>12000</v>
      </c>
      <c r="G27" s="52">
        <f t="shared" ref="G27:L27" si="6">SUM(G28:G32)</f>
        <v>0</v>
      </c>
      <c r="H27" s="52">
        <f t="shared" si="6"/>
        <v>12000</v>
      </c>
      <c r="I27" s="52">
        <f t="shared" si="6"/>
        <v>1190.6400000000001</v>
      </c>
      <c r="J27" s="52">
        <f t="shared" si="6"/>
        <v>0</v>
      </c>
      <c r="K27" s="52">
        <f t="shared" si="6"/>
        <v>1190.6400000000001</v>
      </c>
      <c r="L27" s="52">
        <f t="shared" si="6"/>
        <v>10809.36</v>
      </c>
    </row>
    <row r="28" spans="1:12" ht="15.75" thickTop="1" x14ac:dyDescent="0.25">
      <c r="A28" s="61"/>
      <c r="B28" s="92" t="s">
        <v>127</v>
      </c>
      <c r="C28" s="8" t="s">
        <v>128</v>
      </c>
      <c r="D28" s="9"/>
      <c r="E28" s="8"/>
      <c r="F28" s="20">
        <v>500</v>
      </c>
      <c r="G28" s="20">
        <v>0</v>
      </c>
      <c r="H28" s="20">
        <f>F28+G28</f>
        <v>500</v>
      </c>
      <c r="I28" s="12">
        <v>0</v>
      </c>
      <c r="J28" s="12">
        <f>I28-K28</f>
        <v>0</v>
      </c>
      <c r="K28" s="12">
        <v>0</v>
      </c>
      <c r="L28" s="12">
        <f>H28-I28</f>
        <v>500</v>
      </c>
    </row>
    <row r="29" spans="1:12" x14ac:dyDescent="0.25">
      <c r="A29" s="63" t="s">
        <v>66</v>
      </c>
      <c r="B29" s="92" t="s">
        <v>40</v>
      </c>
      <c r="C29" s="8" t="s">
        <v>96</v>
      </c>
      <c r="D29" s="9"/>
      <c r="E29" s="8"/>
      <c r="F29" s="20">
        <f>250+500+750</f>
        <v>1500</v>
      </c>
      <c r="G29" s="20">
        <v>0</v>
      </c>
      <c r="H29" s="20">
        <f t="shared" ref="H29:H31" si="7">F29+G29</f>
        <v>1500</v>
      </c>
      <c r="I29" s="12">
        <v>0</v>
      </c>
      <c r="J29" s="12">
        <f t="shared" ref="J29:J31" si="8">I29-K29</f>
        <v>0</v>
      </c>
      <c r="K29" s="12">
        <v>0</v>
      </c>
      <c r="L29" s="12">
        <f t="shared" ref="L29:L31" si="9">H29-I29</f>
        <v>1500</v>
      </c>
    </row>
    <row r="30" spans="1:12" x14ac:dyDescent="0.25">
      <c r="A30" s="63" t="s">
        <v>84</v>
      </c>
      <c r="B30" s="92" t="s">
        <v>41</v>
      </c>
      <c r="C30" s="9" t="s">
        <v>97</v>
      </c>
      <c r="D30" s="9"/>
      <c r="E30" s="8"/>
      <c r="F30" s="20">
        <f>3000+1000+2500</f>
        <v>6500</v>
      </c>
      <c r="G30" s="20">
        <v>0</v>
      </c>
      <c r="H30" s="20">
        <f t="shared" si="7"/>
        <v>6500</v>
      </c>
      <c r="I30" s="12">
        <v>1190.6400000000001</v>
      </c>
      <c r="J30" s="12">
        <f t="shared" si="8"/>
        <v>0</v>
      </c>
      <c r="K30" s="12">
        <v>1190.6400000000001</v>
      </c>
      <c r="L30" s="12">
        <f t="shared" si="9"/>
        <v>5309.36</v>
      </c>
    </row>
    <row r="31" spans="1:12" x14ac:dyDescent="0.25">
      <c r="A31" s="23" t="s">
        <v>67</v>
      </c>
      <c r="B31" s="91" t="s">
        <v>42</v>
      </c>
      <c r="C31" s="10" t="s">
        <v>98</v>
      </c>
      <c r="D31" s="9"/>
      <c r="E31" s="10"/>
      <c r="F31" s="20">
        <f>1000+500</f>
        <v>1500</v>
      </c>
      <c r="G31" s="20">
        <v>0</v>
      </c>
      <c r="H31" s="20">
        <f t="shared" si="7"/>
        <v>1500</v>
      </c>
      <c r="I31" s="12">
        <v>0</v>
      </c>
      <c r="J31" s="12">
        <f t="shared" si="8"/>
        <v>0</v>
      </c>
      <c r="K31" s="12">
        <v>0</v>
      </c>
      <c r="L31" s="12">
        <f t="shared" si="9"/>
        <v>1500</v>
      </c>
    </row>
    <row r="32" spans="1:12" x14ac:dyDescent="0.25">
      <c r="B32" s="92" t="s">
        <v>43</v>
      </c>
      <c r="C32" s="8" t="s">
        <v>99</v>
      </c>
      <c r="D32" s="9"/>
      <c r="E32" s="8"/>
      <c r="F32" s="20">
        <v>2000</v>
      </c>
      <c r="G32" s="20">
        <v>0</v>
      </c>
      <c r="H32" s="20">
        <f t="shared" ref="H32" si="10">F32+G32</f>
        <v>2000</v>
      </c>
      <c r="I32" s="12">
        <v>0</v>
      </c>
      <c r="J32" s="12">
        <f t="shared" ref="J32" si="11">I32-K32</f>
        <v>0</v>
      </c>
      <c r="K32" s="12">
        <v>0</v>
      </c>
      <c r="L32" s="12">
        <f t="shared" ref="L32" si="12">H32-I32</f>
        <v>2000</v>
      </c>
    </row>
  </sheetData>
  <printOptions horizontalCentered="1"/>
  <pageMargins left="0" right="0" top="0.39370078740157483" bottom="0.39370078740157483" header="0.31496062992125984" footer="0.15748031496062992"/>
  <pageSetup paperSize="9" scale="95" fitToHeight="0" orientation="landscape" r:id="rId1"/>
  <headerFooter>
    <oddFooter>&amp;CSeguiment pressupost 2020 IERMB _ 31-03-2020&amp;R1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</vt:lpstr>
      <vt:lpstr>Cap. 3 Ing. vendes</vt:lpstr>
      <vt:lpstr>Cap. 4 Ing. Transf.corrents</vt:lpstr>
      <vt:lpstr>Cap. 5 i 8 Ing. pat</vt:lpstr>
      <vt:lpstr>Cap. 1 Desp. Personal</vt:lpstr>
      <vt:lpstr>Cap. 2 Desp.Corrents</vt:lpstr>
      <vt:lpstr>Cap. 3-6 Df,Inv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2020-05-04T06:36:08Z</cp:lastPrinted>
  <dcterms:created xsi:type="dcterms:W3CDTF">2011-11-15T15:44:37Z</dcterms:created>
  <dcterms:modified xsi:type="dcterms:W3CDTF">2020-05-20T08:34:22Z</dcterms:modified>
</cp:coreProperties>
</file>