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https://uab-my.sharepoint.com/personal/2060429_uab_cat/Documents/Escritorio/IERMB/Backup-ordinador-oficina/Escritorio/Archivos portal de transparència/Per pujar al portal/2022/Abril/"/>
    </mc:Choice>
  </mc:AlternateContent>
  <xr:revisionPtr revIDLastSave="107" documentId="13_ncr:1_{FDD6653A-F8F0-4077-A1B6-4538D9F39C5B}" xr6:coauthVersionLast="47" xr6:coauthVersionMax="47" xr10:uidLastSave="{0BE985FB-3574-47AD-B4D4-B14F4834A4E4}"/>
  <bookViews>
    <workbookView xWindow="-120" yWindow="-120" windowWidth="29040" windowHeight="15840" tabRatio="588" xr2:uid="{00000000-000D-0000-FFFF-FFFF00000000}"/>
  </bookViews>
  <sheets>
    <sheet name="Resum General" sheetId="25" r:id="rId1"/>
    <sheet name="Resum IERMB" sheetId="15" r:id="rId2"/>
    <sheet name="Cap. 3 Ing. vendes" sheetId="19" r:id="rId3"/>
    <sheet name="Cap. 4 Ing. Transf.corrents" sheetId="18" r:id="rId4"/>
    <sheet name="Cap. 5-8 Ing. pat - Act.fin." sheetId="17" r:id="rId5"/>
    <sheet name="Cap. 1 Desp. Personal" sheetId="16" r:id="rId6"/>
    <sheet name="Cap. 2 Desp.Corrents" sheetId="11" r:id="rId7"/>
    <sheet name="Cap. 3-4-6 Df,TC,Inv" sheetId="20" r:id="rId8"/>
    <sheet name="Resum OHB" sheetId="26" r:id="rId9"/>
    <sheet name=" Cap 3-4. OHB" sheetId="29" r:id="rId10"/>
    <sheet name="Cap 5-8.OHB" sheetId="33" r:id="rId11"/>
    <sheet name="Cap 1.OHB" sheetId="36" r:id="rId12"/>
    <sheet name="Cap 2.OHB" sheetId="38" r:id="rId13"/>
    <sheet name="Cap 3-4-6 OHB" sheetId="21" r:id="rId14"/>
    <sheet name="Resum IIAB" sheetId="27" r:id="rId15"/>
    <sheet name="Cap 3-4.IIAB" sheetId="28" r:id="rId16"/>
    <sheet name="Cap. 5-8 IIAB" sheetId="42" r:id="rId17"/>
    <sheet name="Cap 1. IIAB" sheetId="35" r:id="rId18"/>
    <sheet name="Cap 2.IIAB" sheetId="37" r:id="rId19"/>
    <sheet name="Cap 3-4-6 IIAB" sheetId="39" r:id="rId20"/>
    <sheet name="Hoja2" sheetId="41" r:id="rId2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25" l="1"/>
  <c r="L22" i="38"/>
  <c r="J22" i="38"/>
  <c r="J16" i="38"/>
  <c r="J17" i="38"/>
  <c r="G8" i="35"/>
  <c r="G23" i="37"/>
  <c r="G8" i="28"/>
  <c r="I8" i="28"/>
  <c r="K8" i="28"/>
  <c r="F8" i="28"/>
  <c r="F7" i="28" s="1"/>
  <c r="H10" i="28"/>
  <c r="L10" i="28" s="1"/>
  <c r="J10" i="28"/>
  <c r="F7" i="11" l="1"/>
  <c r="G24" i="38"/>
  <c r="H10" i="11"/>
  <c r="L10" i="11" s="1"/>
  <c r="J10" i="11"/>
  <c r="G27" i="20" l="1"/>
  <c r="I27" i="20"/>
  <c r="K27" i="20"/>
  <c r="H32" i="20"/>
  <c r="L32" i="20" s="1"/>
  <c r="J32" i="20"/>
  <c r="F31" i="20"/>
  <c r="F27" i="20" s="1"/>
  <c r="F16" i="18"/>
  <c r="F7" i="37" l="1"/>
  <c r="G7" i="37"/>
  <c r="I7" i="37"/>
  <c r="K7" i="37"/>
  <c r="F7" i="35"/>
  <c r="G7" i="38"/>
  <c r="I7" i="38"/>
  <c r="K7" i="38"/>
  <c r="F7" i="38"/>
  <c r="J29" i="37" l="1"/>
  <c r="H29" i="37"/>
  <c r="L29" i="37" s="1"/>
  <c r="J28" i="37"/>
  <c r="H28" i="37"/>
  <c r="L28" i="37" s="1"/>
  <c r="J27" i="37"/>
  <c r="H27" i="37"/>
  <c r="L27" i="37" s="1"/>
  <c r="L26" i="37"/>
  <c r="J26" i="37"/>
  <c r="H26" i="37"/>
  <c r="J25" i="37"/>
  <c r="H25" i="37"/>
  <c r="L25" i="37" s="1"/>
  <c r="J24" i="37"/>
  <c r="H24" i="37"/>
  <c r="L24" i="37" s="1"/>
  <c r="J23" i="37"/>
  <c r="H23" i="37"/>
  <c r="L23" i="37" s="1"/>
  <c r="J22" i="37"/>
  <c r="H22" i="37"/>
  <c r="J21" i="37"/>
  <c r="H21" i="37"/>
  <c r="L21" i="37" s="1"/>
  <c r="J20" i="37"/>
  <c r="H20" i="37"/>
  <c r="L20" i="37" s="1"/>
  <c r="J19" i="37"/>
  <c r="H19" i="37"/>
  <c r="L19" i="37" s="1"/>
  <c r="L18" i="37"/>
  <c r="J18" i="37"/>
  <c r="H18" i="37"/>
  <c r="J17" i="37"/>
  <c r="H17" i="37"/>
  <c r="L17" i="37" s="1"/>
  <c r="J16" i="37"/>
  <c r="H16" i="37"/>
  <c r="L16" i="37" s="1"/>
  <c r="J15" i="37"/>
  <c r="H15" i="37"/>
  <c r="L15" i="37" s="1"/>
  <c r="J14" i="37"/>
  <c r="H14" i="37"/>
  <c r="L14" i="37" s="1"/>
  <c r="J13" i="37"/>
  <c r="H13" i="37"/>
  <c r="L13" i="37" s="1"/>
  <c r="J12" i="37"/>
  <c r="H12" i="37"/>
  <c r="L12" i="37" s="1"/>
  <c r="J11" i="37"/>
  <c r="H11" i="37"/>
  <c r="L11" i="37" s="1"/>
  <c r="J10" i="37"/>
  <c r="H10" i="37"/>
  <c r="L10" i="37" s="1"/>
  <c r="J9" i="37"/>
  <c r="H9" i="37"/>
  <c r="L9" i="37" s="1"/>
  <c r="J8" i="37"/>
  <c r="H8" i="37"/>
  <c r="L8" i="37" s="1"/>
  <c r="J7" i="37" l="1"/>
  <c r="L22" i="37"/>
  <c r="L7" i="37" s="1"/>
  <c r="H7" i="37"/>
  <c r="H9" i="35"/>
  <c r="H10" i="35"/>
  <c r="H11" i="35"/>
  <c r="H12" i="35"/>
  <c r="G11" i="26"/>
  <c r="F18" i="33"/>
  <c r="F17" i="33" s="1"/>
  <c r="F13" i="33" s="1"/>
  <c r="D11" i="26" s="1"/>
  <c r="G18" i="33"/>
  <c r="G17" i="33" s="1"/>
  <c r="G13" i="33" s="1"/>
  <c r="E11" i="26" s="1"/>
  <c r="I18" i="33"/>
  <c r="I17" i="33" s="1"/>
  <c r="I13" i="33" s="1"/>
  <c r="K18" i="33"/>
  <c r="K17" i="33" s="1"/>
  <c r="K13" i="33" s="1"/>
  <c r="I11" i="26" s="1"/>
  <c r="H19" i="33"/>
  <c r="H18" i="33" s="1"/>
  <c r="H17" i="33" s="1"/>
  <c r="H13" i="33" s="1"/>
  <c r="F11" i="26" s="1"/>
  <c r="J19" i="33"/>
  <c r="J18" i="33" s="1"/>
  <c r="J17" i="33" s="1"/>
  <c r="J13" i="33" s="1"/>
  <c r="H11" i="26" s="1"/>
  <c r="L19" i="33" l="1"/>
  <c r="L18" i="33" s="1"/>
  <c r="L17" i="33" s="1"/>
  <c r="L13" i="33" s="1"/>
  <c r="J11" i="26" s="1"/>
  <c r="H27" i="38" l="1"/>
  <c r="L27" i="38" s="1"/>
  <c r="J27" i="38"/>
  <c r="H28" i="38"/>
  <c r="J28" i="38"/>
  <c r="H29" i="38"/>
  <c r="L29" i="38" s="1"/>
  <c r="J29" i="38"/>
  <c r="H30" i="38"/>
  <c r="L30" i="38" s="1"/>
  <c r="J30" i="38"/>
  <c r="L28" i="38" l="1"/>
  <c r="I29" i="29" l="1"/>
  <c r="K29" i="29"/>
  <c r="I27" i="29"/>
  <c r="J27" i="29"/>
  <c r="K27" i="29"/>
  <c r="I25" i="29"/>
  <c r="K25" i="29"/>
  <c r="I22" i="29"/>
  <c r="K22" i="29"/>
  <c r="G29" i="29"/>
  <c r="G27" i="29"/>
  <c r="G25" i="29"/>
  <c r="G22" i="29"/>
  <c r="F29" i="29"/>
  <c r="F27" i="29"/>
  <c r="F25" i="29"/>
  <c r="F22" i="29"/>
  <c r="I8" i="29"/>
  <c r="K8" i="29"/>
  <c r="G8" i="29"/>
  <c r="F8" i="29"/>
  <c r="F7" i="29" s="1"/>
  <c r="J11" i="29"/>
  <c r="J30" i="29"/>
  <c r="J29" i="29" s="1"/>
  <c r="H30" i="29"/>
  <c r="H29" i="29" s="1"/>
  <c r="J28" i="29"/>
  <c r="H28" i="29"/>
  <c r="L28" i="29" s="1"/>
  <c r="L27" i="29" s="1"/>
  <c r="J26" i="29"/>
  <c r="J25" i="29" s="1"/>
  <c r="H26" i="29"/>
  <c r="H25" i="29" s="1"/>
  <c r="J23" i="29"/>
  <c r="J24" i="29"/>
  <c r="J22" i="29" s="1"/>
  <c r="H24" i="29"/>
  <c r="L24" i="29" s="1"/>
  <c r="H23" i="29"/>
  <c r="H22" i="29" s="1"/>
  <c r="L23" i="29" l="1"/>
  <c r="L22" i="29" s="1"/>
  <c r="H27" i="29"/>
  <c r="I21" i="29"/>
  <c r="K21" i="29"/>
  <c r="F21" i="29"/>
  <c r="G21" i="29"/>
  <c r="L30" i="29"/>
  <c r="L29" i="29" s="1"/>
  <c r="L26" i="29"/>
  <c r="L25" i="29" s="1"/>
  <c r="J21" i="29" l="1"/>
  <c r="H21" i="29"/>
  <c r="L21" i="29"/>
  <c r="H17" i="18" l="1"/>
  <c r="L17" i="18" s="1"/>
  <c r="I9" i="19"/>
  <c r="K9" i="19"/>
  <c r="F9" i="19"/>
  <c r="G9" i="19"/>
  <c r="J9" i="18"/>
  <c r="F18" i="18"/>
  <c r="F12" i="18"/>
  <c r="F10" i="18"/>
  <c r="F8" i="18"/>
  <c r="J9" i="28"/>
  <c r="J8" i="28" s="1"/>
  <c r="H9" i="28"/>
  <c r="L17" i="29"/>
  <c r="J9" i="26" s="1"/>
  <c r="J17" i="29"/>
  <c r="H9" i="26" s="1"/>
  <c r="H17" i="29"/>
  <c r="F9" i="26" s="1"/>
  <c r="G17" i="29"/>
  <c r="E9" i="26" s="1"/>
  <c r="F17" i="29"/>
  <c r="D9" i="26" s="1"/>
  <c r="K17" i="29"/>
  <c r="I9" i="26" s="1"/>
  <c r="I17" i="29"/>
  <c r="G9" i="26" s="1"/>
  <c r="H11" i="29"/>
  <c r="J10" i="29"/>
  <c r="H10" i="29"/>
  <c r="J9" i="29"/>
  <c r="H9" i="29"/>
  <c r="L9" i="28" l="1"/>
  <c r="L8" i="28" s="1"/>
  <c r="H8" i="28"/>
  <c r="L9" i="29"/>
  <c r="L11" i="29"/>
  <c r="F14" i="18"/>
  <c r="F7" i="18" s="1"/>
  <c r="L10" i="29"/>
  <c r="J20" i="42" l="1"/>
  <c r="J19" i="42" s="1"/>
  <c r="J18" i="42" s="1"/>
  <c r="J14" i="42" s="1"/>
  <c r="H11" i="27" s="1"/>
  <c r="H20" i="42"/>
  <c r="L20" i="42" s="1"/>
  <c r="L19" i="42" s="1"/>
  <c r="L18" i="42" s="1"/>
  <c r="L14" i="42" s="1"/>
  <c r="J11" i="27" s="1"/>
  <c r="K19" i="42"/>
  <c r="I19" i="42"/>
  <c r="G19" i="42"/>
  <c r="G18" i="42" s="1"/>
  <c r="G14" i="42" s="1"/>
  <c r="E11" i="27" s="1"/>
  <c r="F19" i="42"/>
  <c r="F18" i="42" s="1"/>
  <c r="K18" i="42"/>
  <c r="I18" i="42"/>
  <c r="I14" i="42" s="1"/>
  <c r="G11" i="27" s="1"/>
  <c r="K14" i="42"/>
  <c r="I11" i="27" s="1"/>
  <c r="F14" i="42"/>
  <c r="D11" i="27" s="1"/>
  <c r="J9" i="42"/>
  <c r="H9" i="42"/>
  <c r="L9" i="42" s="1"/>
  <c r="L8" i="42" s="1"/>
  <c r="L7" i="42" s="1"/>
  <c r="L3" i="42" s="1"/>
  <c r="J10" i="27" s="1"/>
  <c r="K8" i="42"/>
  <c r="J8" i="42"/>
  <c r="J7" i="42" s="1"/>
  <c r="J3" i="42" s="1"/>
  <c r="H10" i="27" s="1"/>
  <c r="I8" i="42"/>
  <c r="I7" i="42" s="1"/>
  <c r="I3" i="42" s="1"/>
  <c r="G10" i="27" s="1"/>
  <c r="G8" i="42"/>
  <c r="G7" i="42" s="1"/>
  <c r="G3" i="42" s="1"/>
  <c r="E10" i="27" s="1"/>
  <c r="F8" i="42"/>
  <c r="K7" i="42"/>
  <c r="K3" i="42" s="1"/>
  <c r="I10" i="27" s="1"/>
  <c r="J20" i="28"/>
  <c r="J19" i="28" s="1"/>
  <c r="H20" i="28"/>
  <c r="L20" i="28" s="1"/>
  <c r="L19" i="28" s="1"/>
  <c r="K19" i="28"/>
  <c r="I19" i="28"/>
  <c r="H19" i="28"/>
  <c r="G19" i="28"/>
  <c r="F19" i="28"/>
  <c r="F18" i="28" s="1"/>
  <c r="F14" i="28" s="1"/>
  <c r="D9" i="27" s="1"/>
  <c r="H19" i="39"/>
  <c r="G19" i="17"/>
  <c r="F7" i="42" l="1"/>
  <c r="F3" i="42" s="1"/>
  <c r="D10" i="27" s="1"/>
  <c r="J18" i="28"/>
  <c r="J14" i="28" s="1"/>
  <c r="H9" i="27" s="1"/>
  <c r="I18" i="28"/>
  <c r="I14" i="28" s="1"/>
  <c r="G9" i="27" s="1"/>
  <c r="K18" i="28"/>
  <c r="K14" i="28" s="1"/>
  <c r="I9" i="27" s="1"/>
  <c r="G18" i="28"/>
  <c r="G14" i="28" s="1"/>
  <c r="E9" i="27" s="1"/>
  <c r="L18" i="28"/>
  <c r="L14" i="28" s="1"/>
  <c r="J9" i="27" s="1"/>
  <c r="H18" i="28"/>
  <c r="H14" i="28" s="1"/>
  <c r="F9" i="27" s="1"/>
  <c r="H19" i="42"/>
  <c r="H18" i="42" s="1"/>
  <c r="H14" i="42" s="1"/>
  <c r="F11" i="27" s="1"/>
  <c r="H8" i="42"/>
  <c r="H7" i="42" s="1"/>
  <c r="H3" i="42" s="1"/>
  <c r="F10" i="27" s="1"/>
  <c r="J9" i="35" l="1"/>
  <c r="L9" i="35" l="1"/>
  <c r="K7" i="36" l="1"/>
  <c r="K25" i="21"/>
  <c r="K7" i="21"/>
  <c r="K7" i="16"/>
  <c r="K7" i="20"/>
  <c r="K17" i="20"/>
  <c r="L23" i="25" l="1"/>
  <c r="J20" i="39" l="1"/>
  <c r="H20" i="39"/>
  <c r="J19" i="39"/>
  <c r="J18" i="39"/>
  <c r="J16" i="39" s="1"/>
  <c r="J12" i="39" s="1"/>
  <c r="H24" i="27" s="1"/>
  <c r="H18" i="39"/>
  <c r="J17" i="39"/>
  <c r="H17" i="39"/>
  <c r="K16" i="39"/>
  <c r="K12" i="39" s="1"/>
  <c r="I24" i="27" s="1"/>
  <c r="I16" i="39"/>
  <c r="I12" i="39" s="1"/>
  <c r="G24" i="27" s="1"/>
  <c r="G16" i="39"/>
  <c r="G12" i="39" s="1"/>
  <c r="E24" i="27" s="1"/>
  <c r="F16" i="39"/>
  <c r="F12" i="39" s="1"/>
  <c r="D24" i="27" s="1"/>
  <c r="J9" i="39"/>
  <c r="H9" i="39"/>
  <c r="J8" i="39"/>
  <c r="H8" i="39"/>
  <c r="K7" i="39"/>
  <c r="K3" i="39" s="1"/>
  <c r="I22" i="27" s="1"/>
  <c r="I7" i="39"/>
  <c r="G7" i="39"/>
  <c r="G3" i="39" s="1"/>
  <c r="E22" i="27" s="1"/>
  <c r="F7" i="39"/>
  <c r="I3" i="39"/>
  <c r="G22" i="27" s="1"/>
  <c r="F3" i="39"/>
  <c r="D22" i="27" s="1"/>
  <c r="K3" i="37"/>
  <c r="I21" i="27" s="1"/>
  <c r="I3" i="37"/>
  <c r="G21" i="27" s="1"/>
  <c r="G3" i="37"/>
  <c r="E21" i="27" s="1"/>
  <c r="F3" i="37"/>
  <c r="D21" i="27" s="1"/>
  <c r="J12" i="35"/>
  <c r="J11" i="35"/>
  <c r="J10" i="35"/>
  <c r="J8" i="35"/>
  <c r="H8" i="35"/>
  <c r="K7" i="35"/>
  <c r="K3" i="35" s="1"/>
  <c r="I20" i="27" s="1"/>
  <c r="I7" i="35"/>
  <c r="I3" i="35" s="1"/>
  <c r="G20" i="27" s="1"/>
  <c r="G7" i="35"/>
  <c r="G3" i="35" s="1"/>
  <c r="E20" i="27" s="1"/>
  <c r="F3" i="35"/>
  <c r="D20" i="27" s="1"/>
  <c r="K7" i="28"/>
  <c r="K3" i="28" s="1"/>
  <c r="I8" i="27" s="1"/>
  <c r="I13" i="27" s="1"/>
  <c r="H7" i="28"/>
  <c r="H3" i="28" s="1"/>
  <c r="F8" i="27" s="1"/>
  <c r="F13" i="27" s="1"/>
  <c r="G7" i="28"/>
  <c r="G3" i="28" s="1"/>
  <c r="E8" i="27" s="1"/>
  <c r="E13" i="27" s="1"/>
  <c r="F3" i="28"/>
  <c r="D8" i="27" s="1"/>
  <c r="D13" i="27" s="1"/>
  <c r="J30" i="21"/>
  <c r="H30" i="21"/>
  <c r="J29" i="21"/>
  <c r="H29" i="21"/>
  <c r="J28" i="21"/>
  <c r="H28" i="21"/>
  <c r="J27" i="21"/>
  <c r="H27" i="21"/>
  <c r="J26" i="21"/>
  <c r="H26" i="21"/>
  <c r="I25" i="21"/>
  <c r="I21" i="21" s="1"/>
  <c r="G24" i="26" s="1"/>
  <c r="G25" i="21"/>
  <c r="G21" i="21" s="1"/>
  <c r="E24" i="26" s="1"/>
  <c r="F25" i="21"/>
  <c r="F21" i="21" s="1"/>
  <c r="D24" i="26" s="1"/>
  <c r="K21" i="21"/>
  <c r="I24" i="26" s="1"/>
  <c r="J17" i="21"/>
  <c r="J16" i="21" s="1"/>
  <c r="J12" i="21" s="1"/>
  <c r="H23" i="26" s="1"/>
  <c r="H17" i="21"/>
  <c r="L17" i="21" s="1"/>
  <c r="L16" i="21" s="1"/>
  <c r="L12" i="21" s="1"/>
  <c r="J23" i="26" s="1"/>
  <c r="K16" i="21"/>
  <c r="K12" i="21" s="1"/>
  <c r="I23" i="26" s="1"/>
  <c r="I16" i="21"/>
  <c r="I12" i="21" s="1"/>
  <c r="G23" i="26" s="1"/>
  <c r="G16" i="21"/>
  <c r="G12" i="21" s="1"/>
  <c r="E23" i="26" s="1"/>
  <c r="F16" i="21"/>
  <c r="F12" i="21" s="1"/>
  <c r="D23" i="26" s="1"/>
  <c r="J9" i="21"/>
  <c r="H9" i="21"/>
  <c r="J8" i="21"/>
  <c r="H8" i="21"/>
  <c r="I7" i="21"/>
  <c r="I3" i="21" s="1"/>
  <c r="G22" i="26" s="1"/>
  <c r="G7" i="21"/>
  <c r="G3" i="21" s="1"/>
  <c r="E22" i="26" s="1"/>
  <c r="F7" i="21"/>
  <c r="F3" i="21" s="1"/>
  <c r="D22" i="26" s="1"/>
  <c r="K3" i="21"/>
  <c r="I22" i="26" s="1"/>
  <c r="J26" i="38"/>
  <c r="H26" i="38"/>
  <c r="J25" i="38"/>
  <c r="H25" i="38"/>
  <c r="J24" i="38"/>
  <c r="H24" i="38"/>
  <c r="L24" i="38" s="1"/>
  <c r="J23" i="38"/>
  <c r="H23" i="38"/>
  <c r="J21" i="38"/>
  <c r="H21" i="38"/>
  <c r="J20" i="38"/>
  <c r="H20" i="38"/>
  <c r="J19" i="38"/>
  <c r="F3" i="38"/>
  <c r="D21" i="26" s="1"/>
  <c r="J18" i="38"/>
  <c r="H18" i="38"/>
  <c r="H17" i="38"/>
  <c r="H16" i="38"/>
  <c r="J15" i="38"/>
  <c r="H15" i="38"/>
  <c r="J14" i="38"/>
  <c r="H14" i="38"/>
  <c r="J13" i="38"/>
  <c r="H13" i="38"/>
  <c r="J12" i="38"/>
  <c r="H12" i="38"/>
  <c r="J11" i="38"/>
  <c r="H11" i="38"/>
  <c r="J10" i="38"/>
  <c r="H10" i="38"/>
  <c r="J9" i="38"/>
  <c r="H9" i="38"/>
  <c r="J8" i="38"/>
  <c r="H8" i="38"/>
  <c r="I3" i="38"/>
  <c r="G21" i="26" s="1"/>
  <c r="G3" i="38"/>
  <c r="E21" i="26" s="1"/>
  <c r="K3" i="38"/>
  <c r="I21" i="26" s="1"/>
  <c r="J14" i="36"/>
  <c r="H14" i="36"/>
  <c r="J13" i="36"/>
  <c r="H13" i="36"/>
  <c r="J12" i="36"/>
  <c r="H12" i="36"/>
  <c r="J11" i="36"/>
  <c r="H11" i="36"/>
  <c r="J10" i="36"/>
  <c r="H10" i="36"/>
  <c r="J9" i="36"/>
  <c r="H9" i="36"/>
  <c r="J8" i="36"/>
  <c r="H8" i="36"/>
  <c r="I7" i="36"/>
  <c r="I3" i="36" s="1"/>
  <c r="G20" i="26" s="1"/>
  <c r="G7" i="36"/>
  <c r="G3" i="36" s="1"/>
  <c r="E20" i="26" s="1"/>
  <c r="F7" i="36"/>
  <c r="F3" i="36" s="1"/>
  <c r="D20" i="26" s="1"/>
  <c r="K3" i="36"/>
  <c r="I20" i="26" s="1"/>
  <c r="J9" i="33"/>
  <c r="J8" i="33" s="1"/>
  <c r="J7" i="33" s="1"/>
  <c r="J3" i="33" s="1"/>
  <c r="H10" i="26" s="1"/>
  <c r="H9" i="33"/>
  <c r="L9" i="33" s="1"/>
  <c r="L8" i="33" s="1"/>
  <c r="L7" i="33" s="1"/>
  <c r="L3" i="33" s="1"/>
  <c r="J10" i="26" s="1"/>
  <c r="K8" i="33"/>
  <c r="K7" i="33" s="1"/>
  <c r="K3" i="33" s="1"/>
  <c r="I10" i="26" s="1"/>
  <c r="I8" i="33"/>
  <c r="I7" i="33" s="1"/>
  <c r="I3" i="33" s="1"/>
  <c r="H8" i="33"/>
  <c r="H7" i="33" s="1"/>
  <c r="H3" i="33" s="1"/>
  <c r="F10" i="26" s="1"/>
  <c r="G8" i="33"/>
  <c r="G7" i="33" s="1"/>
  <c r="G3" i="33" s="1"/>
  <c r="E10" i="26" s="1"/>
  <c r="F8" i="33"/>
  <c r="F7" i="33"/>
  <c r="F3" i="33"/>
  <c r="D10" i="26" s="1"/>
  <c r="J12" i="29"/>
  <c r="H12" i="29"/>
  <c r="H8" i="29" s="1"/>
  <c r="K7" i="29"/>
  <c r="K3" i="29" s="1"/>
  <c r="I8" i="26" s="1"/>
  <c r="I7" i="29"/>
  <c r="I3" i="29" s="1"/>
  <c r="G8" i="26" s="1"/>
  <c r="G7" i="29"/>
  <c r="G3" i="29" s="1"/>
  <c r="E8" i="26" s="1"/>
  <c r="F3" i="29"/>
  <c r="D8" i="26" s="1"/>
  <c r="G10" i="26"/>
  <c r="J31" i="20"/>
  <c r="H31" i="20"/>
  <c r="J30" i="20"/>
  <c r="H30" i="20"/>
  <c r="J29" i="20"/>
  <c r="H29" i="20"/>
  <c r="J28" i="20"/>
  <c r="H28" i="20"/>
  <c r="I23" i="20"/>
  <c r="G24" i="15" s="1"/>
  <c r="G23" i="20"/>
  <c r="E24" i="15" s="1"/>
  <c r="F23" i="20"/>
  <c r="D24" i="15" s="1"/>
  <c r="K23" i="20"/>
  <c r="I24" i="15" s="1"/>
  <c r="J18" i="20"/>
  <c r="J17" i="20" s="1"/>
  <c r="J13" i="20" s="1"/>
  <c r="H23" i="15" s="1"/>
  <c r="H23" i="25" s="1"/>
  <c r="H18" i="20"/>
  <c r="I17" i="20"/>
  <c r="I13" i="20" s="1"/>
  <c r="G23" i="15" s="1"/>
  <c r="G17" i="20"/>
  <c r="F17" i="20"/>
  <c r="F13" i="20" s="1"/>
  <c r="D23" i="15" s="1"/>
  <c r="K13" i="20"/>
  <c r="G13" i="20"/>
  <c r="E23" i="15" s="1"/>
  <c r="E23" i="25" s="1"/>
  <c r="J9" i="20"/>
  <c r="H9" i="20"/>
  <c r="J8" i="20"/>
  <c r="H8" i="20"/>
  <c r="L8" i="20" s="1"/>
  <c r="I7" i="20"/>
  <c r="I3" i="20" s="1"/>
  <c r="G22" i="15" s="1"/>
  <c r="G7" i="20"/>
  <c r="G3" i="20" s="1"/>
  <c r="E22" i="15" s="1"/>
  <c r="F7" i="20"/>
  <c r="F3" i="20" s="1"/>
  <c r="D22" i="15" s="1"/>
  <c r="K3" i="20"/>
  <c r="I22" i="15" s="1"/>
  <c r="J29" i="11"/>
  <c r="H29" i="11"/>
  <c r="J28" i="11"/>
  <c r="H28" i="11"/>
  <c r="J27" i="11"/>
  <c r="H27" i="11"/>
  <c r="J26" i="11"/>
  <c r="H26" i="11"/>
  <c r="J25" i="11"/>
  <c r="H25" i="11"/>
  <c r="J24" i="11"/>
  <c r="J23" i="11"/>
  <c r="H23" i="11"/>
  <c r="J22" i="11"/>
  <c r="H22" i="11"/>
  <c r="J21" i="11"/>
  <c r="H21" i="11"/>
  <c r="J20" i="11"/>
  <c r="H20" i="11"/>
  <c r="J19" i="11"/>
  <c r="H19" i="11"/>
  <c r="J18" i="11"/>
  <c r="H18" i="11"/>
  <c r="J17" i="11"/>
  <c r="H17" i="11"/>
  <c r="J16" i="11"/>
  <c r="H16" i="11"/>
  <c r="J15" i="11"/>
  <c r="H15" i="11"/>
  <c r="J14" i="11"/>
  <c r="H14" i="11"/>
  <c r="J13" i="11"/>
  <c r="H13" i="11"/>
  <c r="J12" i="11"/>
  <c r="H12" i="11"/>
  <c r="J11" i="11"/>
  <c r="H11" i="11"/>
  <c r="J9" i="11"/>
  <c r="H9" i="11"/>
  <c r="J8" i="11"/>
  <c r="H8" i="11"/>
  <c r="K7" i="11"/>
  <c r="K3" i="11" s="1"/>
  <c r="I21" i="15" s="1"/>
  <c r="I7" i="11"/>
  <c r="I3" i="11" s="1"/>
  <c r="G21" i="15" s="1"/>
  <c r="G7" i="11"/>
  <c r="G3" i="11" s="1"/>
  <c r="J15" i="16"/>
  <c r="H15" i="16"/>
  <c r="L15" i="16" s="1"/>
  <c r="J14" i="16"/>
  <c r="H14" i="16"/>
  <c r="L14" i="16" s="1"/>
  <c r="J13" i="16"/>
  <c r="H13" i="16"/>
  <c r="L13" i="16" s="1"/>
  <c r="J12" i="16"/>
  <c r="H12" i="16"/>
  <c r="L12" i="16" s="1"/>
  <c r="J11" i="16"/>
  <c r="H11" i="16"/>
  <c r="L11" i="16" s="1"/>
  <c r="J10" i="16"/>
  <c r="H10" i="16"/>
  <c r="J9" i="16"/>
  <c r="H9" i="16"/>
  <c r="L9" i="16" s="1"/>
  <c r="J8" i="16"/>
  <c r="H8" i="16"/>
  <c r="I7" i="16"/>
  <c r="I3" i="16" s="1"/>
  <c r="G20" i="15" s="1"/>
  <c r="G7" i="16"/>
  <c r="G3" i="16" s="1"/>
  <c r="E20" i="15" s="1"/>
  <c r="F7" i="16"/>
  <c r="F3" i="16" s="1"/>
  <c r="D20" i="15" s="1"/>
  <c r="K20" i="25"/>
  <c r="K3" i="16"/>
  <c r="I20" i="15" s="1"/>
  <c r="J20" i="17"/>
  <c r="H20" i="17"/>
  <c r="M11" i="25" s="1"/>
  <c r="K11" i="25"/>
  <c r="K19" i="17"/>
  <c r="J19" i="17"/>
  <c r="J18" i="17" s="1"/>
  <c r="J14" i="17" s="1"/>
  <c r="H11" i="15" s="1"/>
  <c r="H11" i="25" s="1"/>
  <c r="I19" i="17"/>
  <c r="I18" i="17" s="1"/>
  <c r="I14" i="17" s="1"/>
  <c r="G11" i="15" s="1"/>
  <c r="G11" i="25" s="1"/>
  <c r="G18" i="17"/>
  <c r="G14" i="17" s="1"/>
  <c r="F19" i="17"/>
  <c r="K18" i="17"/>
  <c r="K14" i="17" s="1"/>
  <c r="I11" i="15" s="1"/>
  <c r="I11" i="25" s="1"/>
  <c r="F18" i="17"/>
  <c r="F14" i="17" s="1"/>
  <c r="D11" i="15" s="1"/>
  <c r="D11" i="25" s="1"/>
  <c r="L11" i="25"/>
  <c r="L10" i="25"/>
  <c r="J9" i="17"/>
  <c r="H9" i="17"/>
  <c r="H8" i="17" s="1"/>
  <c r="H7" i="17" s="1"/>
  <c r="H3" i="17" s="1"/>
  <c r="F10" i="15" s="1"/>
  <c r="K8" i="17"/>
  <c r="K7" i="17" s="1"/>
  <c r="K3" i="17" s="1"/>
  <c r="J8" i="17"/>
  <c r="J7" i="17" s="1"/>
  <c r="J3" i="17" s="1"/>
  <c r="H10" i="15" s="1"/>
  <c r="I8" i="17"/>
  <c r="G8" i="17"/>
  <c r="G7" i="17" s="1"/>
  <c r="G3" i="17" s="1"/>
  <c r="E10" i="15" s="1"/>
  <c r="F8" i="17"/>
  <c r="F7" i="17" s="1"/>
  <c r="F3" i="17" s="1"/>
  <c r="D10" i="15" s="1"/>
  <c r="K10" i="25"/>
  <c r="I7" i="17"/>
  <c r="I3" i="17" s="1"/>
  <c r="G10" i="15" s="1"/>
  <c r="F3" i="18"/>
  <c r="D9" i="15" s="1"/>
  <c r="D9" i="25" s="1"/>
  <c r="J20" i="18"/>
  <c r="H20" i="18"/>
  <c r="L20" i="18" s="1"/>
  <c r="J19" i="18"/>
  <c r="H19" i="18"/>
  <c r="L19" i="18" s="1"/>
  <c r="K18" i="18"/>
  <c r="I18" i="18"/>
  <c r="G18" i="18"/>
  <c r="J17" i="18"/>
  <c r="J16" i="18" s="1"/>
  <c r="K16" i="18"/>
  <c r="I16" i="18"/>
  <c r="G16" i="18"/>
  <c r="H16" i="18" s="1"/>
  <c r="H14" i="18" s="1"/>
  <c r="J14" i="18"/>
  <c r="H15" i="18"/>
  <c r="L15" i="18" s="1"/>
  <c r="K14" i="18"/>
  <c r="I14" i="18"/>
  <c r="G14" i="18"/>
  <c r="J13" i="18"/>
  <c r="J12" i="18" s="1"/>
  <c r="H13" i="18"/>
  <c r="H12" i="18" s="1"/>
  <c r="K12" i="18"/>
  <c r="I12" i="18"/>
  <c r="G12" i="18"/>
  <c r="J11" i="18"/>
  <c r="J10" i="18" s="1"/>
  <c r="H11" i="18"/>
  <c r="L11" i="18" s="1"/>
  <c r="L10" i="18" s="1"/>
  <c r="K10" i="18"/>
  <c r="I10" i="18"/>
  <c r="G10" i="18"/>
  <c r="J8" i="18"/>
  <c r="H9" i="18"/>
  <c r="L9" i="18" s="1"/>
  <c r="L8" i="18" s="1"/>
  <c r="K8" i="18"/>
  <c r="I8" i="18"/>
  <c r="G8" i="18"/>
  <c r="J14" i="19"/>
  <c r="H14" i="19"/>
  <c r="L14" i="19" s="1"/>
  <c r="J13" i="19"/>
  <c r="H13" i="19"/>
  <c r="L13" i="19" s="1"/>
  <c r="F7" i="19"/>
  <c r="F3" i="19" s="1"/>
  <c r="D8" i="15" s="1"/>
  <c r="J12" i="19"/>
  <c r="H12" i="19"/>
  <c r="L12" i="19" s="1"/>
  <c r="J11" i="19"/>
  <c r="H11" i="19"/>
  <c r="H10" i="19"/>
  <c r="H9" i="19" s="1"/>
  <c r="G7" i="19"/>
  <c r="G3" i="19" s="1"/>
  <c r="E8" i="15" s="1"/>
  <c r="J8" i="19"/>
  <c r="H8" i="19"/>
  <c r="L8" i="19" s="1"/>
  <c r="L24" i="25"/>
  <c r="K24" i="25"/>
  <c r="K23" i="25"/>
  <c r="I23" i="15"/>
  <c r="I23" i="25" s="1"/>
  <c r="L22" i="25"/>
  <c r="K22" i="25"/>
  <c r="L21" i="25"/>
  <c r="K21" i="25"/>
  <c r="E21" i="15"/>
  <c r="E11" i="15"/>
  <c r="E11" i="25" s="1"/>
  <c r="I10" i="15"/>
  <c r="J7" i="39" l="1"/>
  <c r="J3" i="39" s="1"/>
  <c r="H22" i="27" s="1"/>
  <c r="G22" i="25"/>
  <c r="E24" i="25"/>
  <c r="G23" i="25"/>
  <c r="I10" i="25"/>
  <c r="G10" i="25"/>
  <c r="D10" i="25"/>
  <c r="H10" i="25"/>
  <c r="J8" i="29"/>
  <c r="J7" i="29" s="1"/>
  <c r="J3" i="29" s="1"/>
  <c r="H8" i="26" s="1"/>
  <c r="H13" i="26" s="1"/>
  <c r="E22" i="25"/>
  <c r="D23" i="25"/>
  <c r="J27" i="20"/>
  <c r="L16" i="18"/>
  <c r="L14" i="18" s="1"/>
  <c r="G7" i="18"/>
  <c r="J7" i="38"/>
  <c r="J3" i="38" s="1"/>
  <c r="H21" i="26" s="1"/>
  <c r="H7" i="35"/>
  <c r="H3" i="35" s="1"/>
  <c r="F20" i="27" s="1"/>
  <c r="L17" i="11"/>
  <c r="L9" i="11"/>
  <c r="H27" i="20"/>
  <c r="H23" i="20" s="1"/>
  <c r="F24" i="15" s="1"/>
  <c r="L28" i="11"/>
  <c r="L27" i="11"/>
  <c r="L26" i="38"/>
  <c r="L14" i="38"/>
  <c r="L12" i="38"/>
  <c r="L20" i="38"/>
  <c r="L15" i="38"/>
  <c r="J7" i="11"/>
  <c r="J3" i="11" s="1"/>
  <c r="H21" i="15" s="1"/>
  <c r="L26" i="11"/>
  <c r="L25" i="11"/>
  <c r="L23" i="11"/>
  <c r="L18" i="11"/>
  <c r="L15" i="11"/>
  <c r="L8" i="11"/>
  <c r="L9" i="17"/>
  <c r="L8" i="17" s="1"/>
  <c r="L7" i="17" s="1"/>
  <c r="L3" i="17" s="1"/>
  <c r="J10" i="15" s="1"/>
  <c r="J10" i="25" s="1"/>
  <c r="I7" i="18"/>
  <c r="K7" i="18"/>
  <c r="G3" i="18"/>
  <c r="E9" i="15" s="1"/>
  <c r="K9" i="25"/>
  <c r="J18" i="18"/>
  <c r="H8" i="18"/>
  <c r="L13" i="18"/>
  <c r="L12" i="18" s="1"/>
  <c r="L12" i="29"/>
  <c r="L8" i="29" s="1"/>
  <c r="K7" i="19"/>
  <c r="K3" i="19" s="1"/>
  <c r="I8" i="15" s="1"/>
  <c r="I8" i="25" s="1"/>
  <c r="L10" i="19"/>
  <c r="L11" i="19"/>
  <c r="L9" i="20"/>
  <c r="L7" i="20" s="1"/>
  <c r="L3" i="20" s="1"/>
  <c r="J22" i="15" s="1"/>
  <c r="J7" i="20"/>
  <c r="J3" i="20" s="1"/>
  <c r="H22" i="15" s="1"/>
  <c r="J23" i="20"/>
  <c r="H24" i="15" s="1"/>
  <c r="L30" i="20"/>
  <c r="I24" i="25"/>
  <c r="L18" i="39"/>
  <c r="L17" i="39"/>
  <c r="L9" i="21"/>
  <c r="L8" i="21"/>
  <c r="H7" i="21"/>
  <c r="H3" i="21" s="1"/>
  <c r="F22" i="26" s="1"/>
  <c r="L26" i="21"/>
  <c r="L29" i="21"/>
  <c r="L28" i="21"/>
  <c r="G24" i="25"/>
  <c r="I22" i="25"/>
  <c r="L14" i="36"/>
  <c r="L8" i="36"/>
  <c r="L9" i="36"/>
  <c r="J3" i="37"/>
  <c r="H21" i="27" s="1"/>
  <c r="H19" i="17"/>
  <c r="H18" i="17" s="1"/>
  <c r="H14" i="17" s="1"/>
  <c r="F11" i="15" s="1"/>
  <c r="F11" i="25" s="1"/>
  <c r="L20" i="17"/>
  <c r="L19" i="17" s="1"/>
  <c r="L18" i="17" s="1"/>
  <c r="L14" i="17" s="1"/>
  <c r="J11" i="15" s="1"/>
  <c r="J11" i="25" s="1"/>
  <c r="E20" i="25"/>
  <c r="H7" i="16"/>
  <c r="H3" i="16" s="1"/>
  <c r="F20" i="15" s="1"/>
  <c r="L29" i="11"/>
  <c r="E10" i="25"/>
  <c r="G26" i="15"/>
  <c r="H7" i="39"/>
  <c r="H3" i="39" s="1"/>
  <c r="F22" i="27" s="1"/>
  <c r="F3" i="11"/>
  <c r="D21" i="15" s="1"/>
  <c r="L21" i="11"/>
  <c r="E26" i="27"/>
  <c r="E28" i="27" s="1"/>
  <c r="E13" i="26"/>
  <c r="L8" i="38"/>
  <c r="L21" i="38"/>
  <c r="L18" i="20"/>
  <c r="L17" i="20" s="1"/>
  <c r="L13" i="20" s="1"/>
  <c r="J23" i="15" s="1"/>
  <c r="J23" i="25" s="1"/>
  <c r="D22" i="25"/>
  <c r="H24" i="11"/>
  <c r="H7" i="11" s="1"/>
  <c r="H3" i="11" s="1"/>
  <c r="F21" i="15" s="1"/>
  <c r="H10" i="18"/>
  <c r="L10" i="16"/>
  <c r="L22" i="11"/>
  <c r="G13" i="26"/>
  <c r="L12" i="36"/>
  <c r="L13" i="38"/>
  <c r="L16" i="38"/>
  <c r="L27" i="21"/>
  <c r="L30" i="21"/>
  <c r="H16" i="39"/>
  <c r="H12" i="39" s="1"/>
  <c r="F24" i="27" s="1"/>
  <c r="L19" i="39"/>
  <c r="D26" i="26"/>
  <c r="L18" i="38"/>
  <c r="F10" i="25"/>
  <c r="L8" i="16"/>
  <c r="L19" i="11"/>
  <c r="L28" i="20"/>
  <c r="L31" i="20"/>
  <c r="D26" i="27"/>
  <c r="D28" i="27" s="1"/>
  <c r="L11" i="11"/>
  <c r="H3" i="37"/>
  <c r="F21" i="27" s="1"/>
  <c r="E8" i="25"/>
  <c r="E26" i="15"/>
  <c r="D24" i="25"/>
  <c r="J10" i="19"/>
  <c r="J9" i="19" s="1"/>
  <c r="J7" i="16"/>
  <c r="J3" i="16" s="1"/>
  <c r="H20" i="15" s="1"/>
  <c r="L13" i="11"/>
  <c r="L16" i="11"/>
  <c r="L29" i="20"/>
  <c r="H7" i="36"/>
  <c r="H3" i="36" s="1"/>
  <c r="F20" i="26" s="1"/>
  <c r="L10" i="36"/>
  <c r="L10" i="38"/>
  <c r="L7" i="28"/>
  <c r="L3" i="28" s="1"/>
  <c r="J8" i="27" s="1"/>
  <c r="J13" i="27" s="1"/>
  <c r="I7" i="28"/>
  <c r="I3" i="28" s="1"/>
  <c r="G8" i="27" s="1"/>
  <c r="G13" i="27" s="1"/>
  <c r="H16" i="21"/>
  <c r="H12" i="21" s="1"/>
  <c r="F23" i="26" s="1"/>
  <c r="H7" i="20"/>
  <c r="H3" i="20" s="1"/>
  <c r="F22" i="15" s="1"/>
  <c r="L8" i="39"/>
  <c r="L7" i="39" s="1"/>
  <c r="L3" i="39" s="1"/>
  <c r="J22" i="27" s="1"/>
  <c r="M10" i="25"/>
  <c r="I7" i="19"/>
  <c r="I3" i="19" s="1"/>
  <c r="G8" i="15" s="1"/>
  <c r="K3" i="18"/>
  <c r="I9" i="15" s="1"/>
  <c r="I9" i="25" s="1"/>
  <c r="I3" i="18"/>
  <c r="G9" i="15" s="1"/>
  <c r="L14" i="11"/>
  <c r="H17" i="20"/>
  <c r="H13" i="20" s="1"/>
  <c r="F23" i="15" s="1"/>
  <c r="D13" i="26"/>
  <c r="J7" i="28"/>
  <c r="J3" i="28" s="1"/>
  <c r="H8" i="27" s="1"/>
  <c r="H13" i="27" s="1"/>
  <c r="J7" i="35"/>
  <c r="J3" i="35" s="1"/>
  <c r="H20" i="27" s="1"/>
  <c r="I21" i="25"/>
  <c r="H19" i="38"/>
  <c r="H7" i="38" s="1"/>
  <c r="H25" i="21"/>
  <c r="H21" i="21" s="1"/>
  <c r="F24" i="26" s="1"/>
  <c r="J7" i="36"/>
  <c r="J3" i="36" s="1"/>
  <c r="H20" i="26" s="1"/>
  <c r="L11" i="38"/>
  <c r="L25" i="38"/>
  <c r="J7" i="21"/>
  <c r="J3" i="21" s="1"/>
  <c r="H22" i="26" s="1"/>
  <c r="L9" i="39"/>
  <c r="L13" i="36"/>
  <c r="L12" i="11"/>
  <c r="L20" i="11"/>
  <c r="H7" i="29"/>
  <c r="H3" i="29" s="1"/>
  <c r="F8" i="26" s="1"/>
  <c r="F13" i="26" s="1"/>
  <c r="L7" i="29"/>
  <c r="L3" i="29" s="1"/>
  <c r="J8" i="26" s="1"/>
  <c r="L11" i="36"/>
  <c r="L9" i="38"/>
  <c r="L17" i="38"/>
  <c r="L23" i="38"/>
  <c r="J25" i="21"/>
  <c r="J21" i="21" s="1"/>
  <c r="H24" i="26" s="1"/>
  <c r="L20" i="39"/>
  <c r="D13" i="15"/>
  <c r="D8" i="25"/>
  <c r="G21" i="25"/>
  <c r="G26" i="26"/>
  <c r="E21" i="25"/>
  <c r="E26" i="26"/>
  <c r="K26" i="25"/>
  <c r="L20" i="25"/>
  <c r="L26" i="25" s="1"/>
  <c r="L11" i="35"/>
  <c r="L8" i="35"/>
  <c r="L12" i="35"/>
  <c r="L10" i="35"/>
  <c r="G26" i="27"/>
  <c r="G20" i="25"/>
  <c r="D20" i="25"/>
  <c r="I26" i="27"/>
  <c r="I28" i="27" s="1"/>
  <c r="I20" i="25"/>
  <c r="I26" i="26"/>
  <c r="I13" i="26"/>
  <c r="I26" i="15"/>
  <c r="D13" i="25" l="1"/>
  <c r="H26" i="27"/>
  <c r="H28" i="27" s="1"/>
  <c r="L27" i="20"/>
  <c r="L9" i="19"/>
  <c r="L7" i="19" s="1"/>
  <c r="L3" i="19" s="1"/>
  <c r="J8" i="15" s="1"/>
  <c r="J8" i="25" s="1"/>
  <c r="L7" i="16"/>
  <c r="L3" i="16" s="1"/>
  <c r="J20" i="15" s="1"/>
  <c r="D28" i="26"/>
  <c r="L25" i="21"/>
  <c r="L21" i="21" s="1"/>
  <c r="J24" i="26" s="1"/>
  <c r="H21" i="25"/>
  <c r="E26" i="25"/>
  <c r="E9" i="25"/>
  <c r="E13" i="25" s="1"/>
  <c r="E13" i="15"/>
  <c r="E28" i="15" s="1"/>
  <c r="J7" i="18"/>
  <c r="J3" i="18" s="1"/>
  <c r="H9" i="15" s="1"/>
  <c r="H9" i="25" s="1"/>
  <c r="L9" i="25"/>
  <c r="G28" i="26"/>
  <c r="I13" i="25"/>
  <c r="E28" i="26"/>
  <c r="I13" i="15"/>
  <c r="I28" i="15" s="1"/>
  <c r="J7" i="19"/>
  <c r="J3" i="19" s="1"/>
  <c r="H8" i="15" s="1"/>
  <c r="I26" i="25"/>
  <c r="H24" i="25"/>
  <c r="H26" i="15"/>
  <c r="F26" i="15"/>
  <c r="L7" i="21"/>
  <c r="L3" i="21" s="1"/>
  <c r="J22" i="26" s="1"/>
  <c r="J22" i="25" s="1"/>
  <c r="F22" i="25"/>
  <c r="L16" i="39"/>
  <c r="L12" i="39" s="1"/>
  <c r="J24" i="27" s="1"/>
  <c r="F26" i="27"/>
  <c r="F28" i="27" s="1"/>
  <c r="F24" i="25"/>
  <c r="M23" i="25"/>
  <c r="F23" i="25"/>
  <c r="H26" i="26"/>
  <c r="H28" i="26" s="1"/>
  <c r="L7" i="36"/>
  <c r="L3" i="36" s="1"/>
  <c r="J20" i="26" s="1"/>
  <c r="L3" i="37"/>
  <c r="J21" i="27" s="1"/>
  <c r="H20" i="25"/>
  <c r="M20" i="25"/>
  <c r="G9" i="25"/>
  <c r="G13" i="15"/>
  <c r="G28" i="15" s="1"/>
  <c r="D26" i="15"/>
  <c r="D21" i="25"/>
  <c r="D26" i="25" s="1"/>
  <c r="D28" i="25" s="1"/>
  <c r="L18" i="18"/>
  <c r="H18" i="18"/>
  <c r="H7" i="18" s="1"/>
  <c r="L19" i="38"/>
  <c r="L7" i="38" s="1"/>
  <c r="M22" i="25"/>
  <c r="H7" i="19"/>
  <c r="H3" i="19" s="1"/>
  <c r="F8" i="15" s="1"/>
  <c r="L23" i="20"/>
  <c r="J24" i="15" s="1"/>
  <c r="M24" i="25"/>
  <c r="H22" i="25"/>
  <c r="G28" i="27"/>
  <c r="I28" i="26"/>
  <c r="G26" i="25"/>
  <c r="L24" i="11"/>
  <c r="L7" i="11" s="1"/>
  <c r="L3" i="11" s="1"/>
  <c r="J21" i="15" s="1"/>
  <c r="G8" i="25"/>
  <c r="H3" i="38"/>
  <c r="F21" i="26" s="1"/>
  <c r="F21" i="25" s="1"/>
  <c r="L8" i="25"/>
  <c r="K8" i="25"/>
  <c r="K13" i="25" s="1"/>
  <c r="K28" i="25" s="1"/>
  <c r="F20" i="25"/>
  <c r="L7" i="35"/>
  <c r="L3" i="35" s="1"/>
  <c r="J20" i="27" s="1"/>
  <c r="J13" i="26"/>
  <c r="L3" i="38" l="1"/>
  <c r="J21" i="26" s="1"/>
  <c r="J26" i="26" s="1"/>
  <c r="J28" i="26" s="1"/>
  <c r="J24" i="25"/>
  <c r="I28" i="25"/>
  <c r="E28" i="25"/>
  <c r="H13" i="15"/>
  <c r="H28" i="15" s="1"/>
  <c r="H3" i="18"/>
  <c r="F9" i="15" s="1"/>
  <c r="F9" i="25" s="1"/>
  <c r="M9" i="25"/>
  <c r="L7" i="18"/>
  <c r="L3" i="18" s="1"/>
  <c r="J9" i="15" s="1"/>
  <c r="L13" i="25"/>
  <c r="L28" i="25" s="1"/>
  <c r="H8" i="25"/>
  <c r="H13" i="25" s="1"/>
  <c r="J26" i="15"/>
  <c r="G13" i="25"/>
  <c r="G28" i="25" s="1"/>
  <c r="H26" i="25"/>
  <c r="M21" i="25"/>
  <c r="M26" i="25" s="1"/>
  <c r="F26" i="25"/>
  <c r="F8" i="25"/>
  <c r="F26" i="26"/>
  <c r="F28" i="26" s="1"/>
  <c r="M8" i="25"/>
  <c r="J26" i="27"/>
  <c r="J28" i="27" s="1"/>
  <c r="J20" i="25"/>
  <c r="J21" i="25" l="1"/>
  <c r="J26" i="25" s="1"/>
  <c r="F13" i="15"/>
  <c r="F28" i="15" s="1"/>
  <c r="M13" i="25"/>
  <c r="M28" i="25" s="1"/>
  <c r="J9" i="25"/>
  <c r="J13" i="25" s="1"/>
  <c r="J13" i="15"/>
  <c r="J28" i="15" s="1"/>
  <c r="F13" i="25"/>
  <c r="F28" i="25" s="1"/>
  <c r="H2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tc={06DD66D7-71AE-45D5-A484-858BCADFB917}</author>
  </authors>
  <commentList>
    <comment ref="G20" authorId="0" shapeId="0" xr:uid="{06DD66D7-71AE-45D5-A484-858BCADFB917}">
      <text>
        <t>[Comentari en fils]
La vostra versió de l'Excel us permet llegir aquest comentari en fils. No obstant això, les edicions que s'hi apliquin se suprimiran si el fitxer s'obre en una versió més recent de l'Excel. Més informació: https://go.microsoft.com/fwlink/?linkid=870924.
Comentari:
    Pendent d'execució</t>
      </text>
    </comment>
  </commentList>
</comments>
</file>

<file path=xl/sharedStrings.xml><?xml version="1.0" encoding="utf-8"?>
<sst xmlns="http://schemas.openxmlformats.org/spreadsheetml/2006/main" count="814" uniqueCount="202">
  <si>
    <t xml:space="preserve">   </t>
  </si>
  <si>
    <t>PRESSUPOST IERMB 2022</t>
  </si>
  <si>
    <t>PREVISIÓ ESTAT D'INGRESSOS:</t>
  </si>
  <si>
    <t xml:space="preserve">Capítol  </t>
  </si>
  <si>
    <t xml:space="preserve">   Descripció</t>
  </si>
  <si>
    <t xml:space="preserve">Pressupost                           </t>
  </si>
  <si>
    <t>Modificació crèdit</t>
  </si>
  <si>
    <t>Pressupost              actual</t>
  </si>
  <si>
    <t>Drets reconeguts 31/03/2022</t>
  </si>
  <si>
    <t>Deutors</t>
  </si>
  <si>
    <t>Ingressos (cobrat)</t>
  </si>
  <si>
    <t>Saldo</t>
  </si>
  <si>
    <t>Previsió ingressos 31/12</t>
  </si>
  <si>
    <t>Drets reconeguts 31/12/22</t>
  </si>
  <si>
    <t>Estat execució</t>
  </si>
  <si>
    <t>Taxes, preus públics i altres ingressos</t>
  </si>
  <si>
    <t xml:space="preserve">Transferències corrents </t>
  </si>
  <si>
    <t>Ingressos patrimonials</t>
  </si>
  <si>
    <t>Actius financers</t>
  </si>
  <si>
    <t>TOTAL PREVISIÓ ESTAT D'INGRESSOS</t>
  </si>
  <si>
    <t>PREVISIÓ ESTAT DE DESPESES: Programa: 462</t>
  </si>
  <si>
    <t>Obligacions reconegudes 31/03/2022</t>
  </si>
  <si>
    <t>Creditors</t>
  </si>
  <si>
    <t>Depeses (pagat)</t>
  </si>
  <si>
    <t>Previsió despeses 31/12</t>
  </si>
  <si>
    <t>Obligacions reconegudes 31/12/22</t>
  </si>
  <si>
    <t>Despeses de Personal</t>
  </si>
  <si>
    <t>Despeses corrents de béns i serveis</t>
  </si>
  <si>
    <t>Despeses financeres</t>
  </si>
  <si>
    <t>Transferències corrents</t>
  </si>
  <si>
    <t>Inversions reals</t>
  </si>
  <si>
    <t>TOTAL PREVISIÓ ESTAT DE DESPESES</t>
  </si>
  <si>
    <t>Saldos…</t>
  </si>
  <si>
    <t>PREVISIÓ ESTAT DE DESPESES: Programa: 462.00</t>
  </si>
  <si>
    <t>Obligacions reconegudes 30/09/2019</t>
  </si>
  <si>
    <t>IERMB</t>
  </si>
  <si>
    <t>CAPÍTOL 3: Taxes, preus públics i altres ingressos</t>
  </si>
  <si>
    <t>Capítol  /  Concepte</t>
  </si>
  <si>
    <t>Descripció</t>
  </si>
  <si>
    <t xml:space="preserve">Pressupost </t>
  </si>
  <si>
    <t>Venda de publicacions</t>
  </si>
  <si>
    <t>Altres ingressos diversos</t>
  </si>
  <si>
    <t>Contracte Programa Direcció Serveis de Prevenció</t>
  </si>
  <si>
    <t>Ajuntament BCN</t>
  </si>
  <si>
    <t>Enquesta de Mobilitat en dia Feiner (EMEF)</t>
  </si>
  <si>
    <t>ATM</t>
  </si>
  <si>
    <t>Explotació mostra municipal EVAMB 2022</t>
  </si>
  <si>
    <t>Ajuntament Hospitalet de Llobregat</t>
  </si>
  <si>
    <t>Pla Estratègic Granollers</t>
  </si>
  <si>
    <t>Ajuntament de Granollers</t>
  </si>
  <si>
    <t>Altres estudis o activitats</t>
  </si>
  <si>
    <t>Varis</t>
  </si>
  <si>
    <t xml:space="preserve">CAPÍTOL 4: Transferències corrents </t>
  </si>
  <si>
    <t>Pressupost</t>
  </si>
  <si>
    <t>Departament d'Empresa i Ocupació (Gencat)</t>
  </si>
  <si>
    <t>Global Entrepreneurship Monitor Catalunya</t>
  </si>
  <si>
    <t>Universitat Autònoma de Barcelona</t>
  </si>
  <si>
    <t>Aportació Institucional</t>
  </si>
  <si>
    <t>Diputació de Barcelona</t>
  </si>
  <si>
    <t>Ajuntament de Barcelona</t>
  </si>
  <si>
    <t xml:space="preserve">Aportació Institucional </t>
  </si>
  <si>
    <t>Contracte Programa Àrea Drets Socials</t>
  </si>
  <si>
    <t>Àrea Metropolitana de Barcelona</t>
  </si>
  <si>
    <t xml:space="preserve">Contracte Programa </t>
  </si>
  <si>
    <t>CAPÍTOL 5: Ingressos patrimonials</t>
  </si>
  <si>
    <t>Interessos de dipòsits</t>
  </si>
  <si>
    <t>CAPÍTOL 8: Actius Financers</t>
  </si>
  <si>
    <t>Pressupost Inicial</t>
  </si>
  <si>
    <t>Actius Financers</t>
  </si>
  <si>
    <t>Romanent de Tresoreria amb despesa afectada</t>
  </si>
  <si>
    <t>CAPÍTOL 1: Despeses de personal</t>
  </si>
  <si>
    <t>Programa</t>
  </si>
  <si>
    <t>Capítol / concepte</t>
  </si>
  <si>
    <t>Despeses (pagat)</t>
  </si>
  <si>
    <t>462.00</t>
  </si>
  <si>
    <t>Investigació</t>
  </si>
  <si>
    <t>10100</t>
  </si>
  <si>
    <t>Alts càrrecs. Retribucions bàsiques</t>
  </si>
  <si>
    <t>Desenvolupament</t>
  </si>
  <si>
    <t>13000</t>
  </si>
  <si>
    <t>Personal fix. Retribucions bàsiques</t>
  </si>
  <si>
    <t>Innovació</t>
  </si>
  <si>
    <t>13100</t>
  </si>
  <si>
    <t>Personal temporal. Retribucions bàsiques</t>
  </si>
  <si>
    <t>13101</t>
  </si>
  <si>
    <t>Altres remuneracions. Indemnitzacions</t>
  </si>
  <si>
    <t>14300</t>
  </si>
  <si>
    <t>Sous personal eventual (en pràctiques)</t>
  </si>
  <si>
    <t>16000</t>
  </si>
  <si>
    <t>Seguretat Social</t>
  </si>
  <si>
    <t>16200</t>
  </si>
  <si>
    <t>Formació i perfeccionament</t>
  </si>
  <si>
    <t>16209</t>
  </si>
  <si>
    <t>Despeses socials</t>
  </si>
  <si>
    <t xml:space="preserve">CAPÍTOL 2: Despeses corrents de béns i serveis </t>
  </si>
  <si>
    <t>Despeses corrents en béns i serveis</t>
  </si>
  <si>
    <t>20200</t>
  </si>
  <si>
    <t>Arrendaments d'edificis i altres construccions</t>
  </si>
  <si>
    <t>20300</t>
  </si>
  <si>
    <t>Arrendaments de maquinaria, instal·lacions i utillatge</t>
  </si>
  <si>
    <t>21300</t>
  </si>
  <si>
    <t>Reparacions, manteniment i conservació. Maquinària, instal·lacions</t>
  </si>
  <si>
    <t>21600</t>
  </si>
  <si>
    <t>Reparacions, manteniment i conservació. Equips procès informació</t>
  </si>
  <si>
    <t>22000</t>
  </si>
  <si>
    <t>Material oficina ordinari no inventariable</t>
  </si>
  <si>
    <t>22001</t>
  </si>
  <si>
    <t>Premsa, revistes, llibres i altres publicacions</t>
  </si>
  <si>
    <t>22002</t>
  </si>
  <si>
    <t>Material informàtic no inventariable</t>
  </si>
  <si>
    <t>22200</t>
  </si>
  <si>
    <t>Servei de telecomunicacions</t>
  </si>
  <si>
    <t>22201</t>
  </si>
  <si>
    <t>Despeses postals, missatgeria i altres similars</t>
  </si>
  <si>
    <t>22400</t>
  </si>
  <si>
    <t>Primes d'assegurances</t>
  </si>
  <si>
    <t>22602</t>
  </si>
  <si>
    <t>Publicitat - serveis web/intranet</t>
  </si>
  <si>
    <t>22603</t>
  </si>
  <si>
    <t>Publicació en diaris oficials</t>
  </si>
  <si>
    <t>22606</t>
  </si>
  <si>
    <t>Reunions, conferències i cursos</t>
  </si>
  <si>
    <t>22699</t>
  </si>
  <si>
    <t>Altres despeses diverses</t>
  </si>
  <si>
    <t>22706</t>
  </si>
  <si>
    <t>Estudis i treballs tècnics</t>
  </si>
  <si>
    <t>22799</t>
  </si>
  <si>
    <t>Treballs realitzats per persones físiques o jurídiques</t>
  </si>
  <si>
    <t>23010</t>
  </si>
  <si>
    <t>Dietes personal directiu</t>
  </si>
  <si>
    <t>23020</t>
  </si>
  <si>
    <t>Dietes personal no directiu</t>
  </si>
  <si>
    <t>23110</t>
  </si>
  <si>
    <t>Locomoció personal directiu</t>
  </si>
  <si>
    <t>23120</t>
  </si>
  <si>
    <t>Locomoció personal no directiu</t>
  </si>
  <si>
    <t>24000</t>
  </si>
  <si>
    <t>Despeses de publicacions</t>
  </si>
  <si>
    <t xml:space="preserve">CAPÍTOL 3: Despeses financeres </t>
  </si>
  <si>
    <t>31000</t>
  </si>
  <si>
    <t>Interessos de préstecs d'ens de fora del Sector Públic</t>
  </si>
  <si>
    <t>Altres despeses financeres</t>
  </si>
  <si>
    <t>CAPÍTOL 4: Transferències corrents</t>
  </si>
  <si>
    <t>46700</t>
  </si>
  <si>
    <t>A Consorcis</t>
  </si>
  <si>
    <t xml:space="preserve">CAPÍTOL 6: Inversions reals </t>
  </si>
  <si>
    <t>63500</t>
  </si>
  <si>
    <t xml:space="preserve">Mobiliari </t>
  </si>
  <si>
    <t>63600</t>
  </si>
  <si>
    <t>Equips per a processos d'informació</t>
  </si>
  <si>
    <t>63900</t>
  </si>
  <si>
    <t>Altre immobilitzat material</t>
  </si>
  <si>
    <t>64100</t>
  </si>
  <si>
    <t>Aplicacions informàtiques</t>
  </si>
  <si>
    <t>PRESSUPOST OHB 2022</t>
  </si>
  <si>
    <t>PREVISIÓ ESTAT DE DESPESES: Programa: 462.01</t>
  </si>
  <si>
    <t>OHB</t>
  </si>
  <si>
    <t>Encomana de gestió Pla de Treball OHB 2022 (75%)*</t>
  </si>
  <si>
    <t>AMB</t>
  </si>
  <si>
    <t>Encomana de gestió Pla de Treball OHB 2022 (25%)</t>
  </si>
  <si>
    <t>Ajuntament BCN (IMHAB)</t>
  </si>
  <si>
    <t>Xifres habitatge</t>
  </si>
  <si>
    <t>* Aquesta encomana de gestió vehicula les aportacions de la pròpia AMB (25%), de la Diputació de BCN (25%) i de la Generalitat de Catalunya (25%)</t>
  </si>
  <si>
    <t>462.01</t>
  </si>
  <si>
    <t>Incorporació romanent</t>
  </si>
  <si>
    <t>63300</t>
  </si>
  <si>
    <t>Maquinaria, instal·lacions tècniques i utillatge</t>
  </si>
  <si>
    <t>PRESSUPOST IIAB 2022</t>
  </si>
  <si>
    <t>PREVISIÓ ESTAT DE DESPESES: Programa: 462.02</t>
  </si>
  <si>
    <t>IIAB</t>
  </si>
  <si>
    <t>Encomana de gestió Pla del Joc 2022</t>
  </si>
  <si>
    <t>Àrea Drets Socials Ajuntament de Barcelona</t>
  </si>
  <si>
    <t>462.02</t>
  </si>
  <si>
    <t>D'organismes autònoms i agències de les comunitats autònomes</t>
  </si>
  <si>
    <t>Aportació OHB 2022 (12,5%) _ Incasòl</t>
  </si>
  <si>
    <t>Aportació OHB 2022 (12,5%) _ Agència Habitatge Catalunya</t>
  </si>
  <si>
    <t>Subvenció OHB 2022 (25%)</t>
  </si>
  <si>
    <t>Aportació OHB 2022 (25%)</t>
  </si>
  <si>
    <t>Aportació OHB 2022 (25%) _ IMHAB</t>
  </si>
  <si>
    <t>20600</t>
  </si>
  <si>
    <t>Arrendaments d'equips per a processos d'informació</t>
  </si>
  <si>
    <t>Reparacions, manten.i conservació. Maquinària, instal·lacions</t>
  </si>
  <si>
    <t>Rep., manteniment i cons. Equips processos d'informació</t>
  </si>
  <si>
    <t>-0,81</t>
  </si>
  <si>
    <t>+0,4</t>
  </si>
  <si>
    <t>Guia Polítiques locals infància i adolescència</t>
  </si>
  <si>
    <t>Diputació BCN</t>
  </si>
  <si>
    <t>22610</t>
  </si>
  <si>
    <t>Comunicació</t>
  </si>
  <si>
    <t>EMEF</t>
  </si>
  <si>
    <t>Compromisos d'ingrés Sicalwin</t>
  </si>
  <si>
    <t>VP i Comerç-e 2022</t>
  </si>
  <si>
    <t>Concepte</t>
  </si>
  <si>
    <t>Import</t>
  </si>
  <si>
    <t>Revisar per a MC</t>
  </si>
  <si>
    <t>Contracte Programa AMB</t>
  </si>
  <si>
    <t>Subvenció Drets Socials DIBA</t>
  </si>
  <si>
    <t>+addenda TM</t>
  </si>
  <si>
    <t>Saldo positiu imputació 2021</t>
  </si>
  <si>
    <t>CP Àrea Drets Socials AjBCN</t>
  </si>
  <si>
    <t>Altres projectes</t>
  </si>
  <si>
    <t>PRESSUPOST IERMB 30/03/2022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</si>
</sst>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6"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u/>
      <sz val="14"/>
      <color theme="1"/>
      <name val="Calibri"/>
      <family val="2"/>
      <scheme val="minor"/>
    </font>
    <font>
      <sz val="11"/>
      <name val="Calibri"/>
      <family val="2"/>
      <scheme val="minor"/>
    </font>
    <font>
      <i/>
      <sz val="11"/>
      <name val="Calibri"/>
      <family val="2"/>
      <scheme val="minor"/>
    </font>
    <font>
      <b/>
      <sz val="14"/>
      <color theme="1"/>
      <name val="Calibri"/>
      <family val="2"/>
      <scheme val="minor"/>
    </font>
    <font>
      <b/>
      <sz val="13"/>
      <color theme="1"/>
      <name val="Calibri"/>
      <family val="2"/>
      <scheme val="minor"/>
    </font>
    <font>
      <sz val="13"/>
      <color theme="1"/>
      <name val="Calibri"/>
      <family val="2"/>
      <scheme val="minor"/>
    </font>
    <font>
      <sz val="8"/>
      <color theme="1"/>
      <name val="Calibri"/>
      <family val="2"/>
      <scheme val="minor"/>
    </font>
    <font>
      <b/>
      <sz val="11"/>
      <name val="Calibri"/>
      <family val="2"/>
      <scheme val="minor"/>
    </font>
    <font>
      <sz val="10"/>
      <name val="Arial"/>
      <family val="2"/>
    </font>
    <font>
      <b/>
      <sz val="14"/>
      <name val="Calibri"/>
      <family val="2"/>
      <scheme val="minor"/>
    </font>
    <font>
      <sz val="10"/>
      <color theme="1"/>
      <name val="Calibri"/>
      <family val="2"/>
      <scheme val="minor"/>
    </font>
    <font>
      <sz val="11"/>
      <color rgb="FFFF0000"/>
      <name val="Calibri"/>
      <family val="2"/>
      <scheme val="minor"/>
    </font>
    <font>
      <i/>
      <sz val="11"/>
      <color rgb="FFFF0000"/>
      <name val="Calibri"/>
      <family val="2"/>
      <scheme val="minor"/>
    </font>
    <font>
      <sz val="14"/>
      <name val="Calibri"/>
      <family val="2"/>
      <scheme val="minor"/>
    </font>
    <font>
      <sz val="16"/>
      <color theme="1"/>
      <name val="Calibri"/>
      <family val="2"/>
      <scheme val="minor"/>
    </font>
    <font>
      <i/>
      <sz val="9"/>
      <name val="Calibri"/>
      <family val="2"/>
      <scheme val="minor"/>
    </font>
    <font>
      <b/>
      <sz val="11"/>
      <color indexed="8"/>
      <name val="Calibri"/>
      <family val="2"/>
    </font>
    <font>
      <b/>
      <sz val="11"/>
      <color theme="0"/>
      <name val="Calibri"/>
      <family val="2"/>
      <scheme val="minor"/>
    </font>
    <font>
      <b/>
      <sz val="14"/>
      <color theme="0"/>
      <name val="Calibri"/>
      <family val="2"/>
      <scheme val="minor"/>
    </font>
    <font>
      <b/>
      <sz val="11"/>
      <color rgb="FFC00000"/>
      <name val="Calibri"/>
      <family val="2"/>
      <scheme val="minor"/>
    </font>
    <font>
      <sz val="11"/>
      <color rgb="FFC00000"/>
      <name val="Calibri"/>
      <family val="2"/>
      <scheme val="minor"/>
    </font>
    <font>
      <b/>
      <i/>
      <sz val="11"/>
      <color rgb="FFC00000"/>
      <name val="Calibri"/>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theme="5" tint="-0.249977111117893"/>
        <bgColor indexed="64"/>
      </patternFill>
    </fill>
  </fills>
  <borders count="23">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theme="0" tint="-0.499984740745262"/>
      </top>
      <bottom style="thin">
        <color theme="0" tint="-0.499984740745262"/>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theme="0" tint="-0.499984740745262"/>
      </top>
      <bottom style="thin">
        <color theme="0" tint="-0.24994659260841701"/>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theme="0" tint="-0.499984740745262"/>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theme="0" tint="-0.499984740745262"/>
      </bottom>
      <diagonal/>
    </border>
    <border>
      <left/>
      <right/>
      <top/>
      <bottom style="medium">
        <color indexed="64"/>
      </bottom>
      <diagonal/>
    </border>
    <border>
      <left/>
      <right/>
      <top style="thin">
        <color theme="0" tint="-0.499984740745262"/>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499984740745262"/>
      </bottom>
      <diagonal/>
    </border>
  </borders>
  <cellStyleXfs count="2">
    <xf numFmtId="0" fontId="0" fillId="0" borderId="0"/>
    <xf numFmtId="0" fontId="12" fillId="0" borderId="0"/>
  </cellStyleXfs>
  <cellXfs count="155">
    <xf numFmtId="0" fontId="0" fillId="0" borderId="0" xfId="0"/>
    <xf numFmtId="49" fontId="0" fillId="0" borderId="0" xfId="0" applyNumberFormat="1" applyAlignment="1">
      <alignment horizontal="right"/>
    </xf>
    <xf numFmtId="0" fontId="1" fillId="0" borderId="0" xfId="0" applyFont="1"/>
    <xf numFmtId="1" fontId="0" fillId="0" borderId="0" xfId="0" applyNumberFormat="1" applyAlignment="1">
      <alignment horizontal="right"/>
    </xf>
    <xf numFmtId="4" fontId="2" fillId="0" borderId="0" xfId="0" applyNumberFormat="1" applyFont="1" applyAlignment="1">
      <alignment horizontal="left"/>
    </xf>
    <xf numFmtId="0" fontId="0" fillId="0" borderId="2" xfId="0" applyBorder="1"/>
    <xf numFmtId="0" fontId="5" fillId="0" borderId="2" xfId="0" applyFont="1" applyBorder="1"/>
    <xf numFmtId="0" fontId="0" fillId="2" borderId="5" xfId="0" applyFill="1" applyBorder="1"/>
    <xf numFmtId="4" fontId="5" fillId="0" borderId="2" xfId="0" applyNumberFormat="1" applyFont="1" applyBorder="1" applyAlignment="1">
      <alignment horizontal="right"/>
    </xf>
    <xf numFmtId="0" fontId="2" fillId="0" borderId="0" xfId="0" applyFont="1" applyAlignment="1">
      <alignment horizontal="left"/>
    </xf>
    <xf numFmtId="0" fontId="1" fillId="0" borderId="6" xfId="0" applyFont="1" applyBorder="1"/>
    <xf numFmtId="4" fontId="3" fillId="0" borderId="6" xfId="0" applyNumberFormat="1" applyFont="1" applyBorder="1" applyAlignment="1">
      <alignment horizontal="left"/>
    </xf>
    <xf numFmtId="49" fontId="1" fillId="0" borderId="6" xfId="0" applyNumberFormat="1" applyFont="1" applyBorder="1" applyAlignment="1">
      <alignment horizontal="left"/>
    </xf>
    <xf numFmtId="0" fontId="8" fillId="0" borderId="0" xfId="0" applyFont="1"/>
    <xf numFmtId="4" fontId="0" fillId="0" borderId="2" xfId="0" applyNumberFormat="1" applyBorder="1"/>
    <xf numFmtId="0" fontId="10" fillId="0" borderId="0" xfId="0" applyFont="1"/>
    <xf numFmtId="4" fontId="11" fillId="0" borderId="6" xfId="0" applyNumberFormat="1" applyFont="1" applyBorder="1"/>
    <xf numFmtId="4" fontId="0" fillId="0" borderId="0" xfId="0" applyNumberFormat="1"/>
    <xf numFmtId="0" fontId="7" fillId="2" borderId="3" xfId="0" applyFont="1" applyFill="1" applyBorder="1"/>
    <xf numFmtId="0" fontId="4" fillId="0" borderId="0" xfId="0" applyFont="1"/>
    <xf numFmtId="4" fontId="1" fillId="0" borderId="9" xfId="0" applyNumberFormat="1" applyFont="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right"/>
    </xf>
    <xf numFmtId="0" fontId="2" fillId="0" borderId="0" xfId="0" applyFont="1"/>
    <xf numFmtId="0" fontId="1" fillId="0" borderId="0" xfId="0" applyFont="1" applyAlignment="1">
      <alignment vertical="center" wrapText="1"/>
    </xf>
    <xf numFmtId="1" fontId="0" fillId="0" borderId="8" xfId="0" quotePrefix="1" applyNumberFormat="1" applyBorder="1" applyAlignment="1">
      <alignment horizontal="center"/>
    </xf>
    <xf numFmtId="0" fontId="0" fillId="0" borderId="8" xfId="0" applyBorder="1"/>
    <xf numFmtId="4" fontId="0" fillId="0" borderId="12" xfId="0" applyNumberFormat="1" applyBorder="1"/>
    <xf numFmtId="3" fontId="13" fillId="3" borderId="8" xfId="0" applyNumberFormat="1" applyFont="1" applyFill="1" applyBorder="1" applyAlignment="1">
      <alignment horizontal="left"/>
    </xf>
    <xf numFmtId="0" fontId="17" fillId="3" borderId="8" xfId="0" applyFont="1" applyFill="1" applyBorder="1"/>
    <xf numFmtId="4" fontId="13" fillId="3" borderId="8" xfId="0" applyNumberFormat="1" applyFont="1" applyFill="1" applyBorder="1"/>
    <xf numFmtId="0" fontId="17" fillId="0" borderId="0" xfId="0" applyFont="1"/>
    <xf numFmtId="3" fontId="3" fillId="0" borderId="0" xfId="0" applyNumberFormat="1" applyFont="1" applyAlignment="1">
      <alignment horizontal="right"/>
    </xf>
    <xf numFmtId="0" fontId="1" fillId="0" borderId="0" xfId="0" applyFont="1" applyAlignment="1">
      <alignment horizontal="right"/>
    </xf>
    <xf numFmtId="0" fontId="14" fillId="0" borderId="0" xfId="0" applyFont="1"/>
    <xf numFmtId="0" fontId="8" fillId="2" borderId="3" xfId="0" applyFont="1" applyFill="1" applyBorder="1"/>
    <xf numFmtId="0" fontId="8" fillId="2" borderId="5" xfId="0" applyFont="1" applyFill="1" applyBorder="1"/>
    <xf numFmtId="0" fontId="1" fillId="0" borderId="0" xfId="0" applyFont="1" applyAlignment="1">
      <alignment horizontal="center" vertical="center"/>
    </xf>
    <xf numFmtId="0" fontId="0" fillId="0" borderId="0" xfId="0" applyAlignment="1">
      <alignment horizontal="center" vertical="center" wrapText="1"/>
    </xf>
    <xf numFmtId="0" fontId="1" fillId="3" borderId="13" xfId="0" applyFont="1" applyFill="1" applyBorder="1" applyAlignment="1">
      <alignment horizontal="left"/>
    </xf>
    <xf numFmtId="0" fontId="1" fillId="3" borderId="13" xfId="0" applyFont="1" applyFill="1" applyBorder="1"/>
    <xf numFmtId="4" fontId="2" fillId="3" borderId="13" xfId="0" applyNumberFormat="1" applyFont="1" applyFill="1" applyBorder="1" applyAlignment="1">
      <alignment horizontal="left"/>
    </xf>
    <xf numFmtId="4" fontId="1" fillId="3" borderId="13" xfId="0" applyNumberFormat="1" applyFont="1" applyFill="1" applyBorder="1"/>
    <xf numFmtId="0" fontId="1" fillId="0" borderId="14" xfId="0" applyFont="1" applyBorder="1"/>
    <xf numFmtId="4" fontId="3" fillId="0" borderId="14" xfId="0" applyNumberFormat="1" applyFont="1" applyBorder="1" applyAlignment="1">
      <alignment horizontal="left"/>
    </xf>
    <xf numFmtId="4" fontId="1" fillId="0" borderId="14" xfId="0" applyNumberFormat="1" applyFont="1" applyBorder="1"/>
    <xf numFmtId="4" fontId="2" fillId="0" borderId="1" xfId="0" applyNumberFormat="1" applyFont="1" applyBorder="1" applyAlignment="1">
      <alignment horizontal="left"/>
    </xf>
    <xf numFmtId="4" fontId="1" fillId="0" borderId="0" xfId="0" applyNumberFormat="1" applyFont="1" applyAlignment="1">
      <alignment vertical="center" wrapText="1"/>
    </xf>
    <xf numFmtId="0" fontId="9" fillId="2" borderId="5" xfId="0" applyFont="1" applyFill="1" applyBorder="1"/>
    <xf numFmtId="0" fontId="9" fillId="0" borderId="0" xfId="0" applyFont="1"/>
    <xf numFmtId="0" fontId="1" fillId="0" borderId="9" xfId="0" applyFont="1" applyBorder="1" applyAlignment="1">
      <alignment horizontal="center" vertical="center" wrapText="1"/>
    </xf>
    <xf numFmtId="0" fontId="0" fillId="0" borderId="0" xfId="0" applyAlignment="1">
      <alignment horizontal="left"/>
    </xf>
    <xf numFmtId="4" fontId="16" fillId="3" borderId="13" xfId="0" applyNumberFormat="1" applyFont="1" applyFill="1" applyBorder="1" applyAlignment="1">
      <alignment horizontal="right"/>
    </xf>
    <xf numFmtId="49" fontId="1" fillId="3" borderId="13" xfId="0" applyNumberFormat="1" applyFont="1" applyFill="1" applyBorder="1" applyAlignment="1">
      <alignment horizontal="left"/>
    </xf>
    <xf numFmtId="0" fontId="5" fillId="0" borderId="0" xfId="0" applyFont="1"/>
    <xf numFmtId="4" fontId="6" fillId="0" borderId="2" xfId="0" applyNumberFormat="1" applyFont="1" applyBorder="1" applyAlignment="1">
      <alignment horizontal="left"/>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9" xfId="0" applyFont="1" applyBorder="1" applyAlignment="1">
      <alignment horizontal="right" vertical="center" wrapText="1"/>
    </xf>
    <xf numFmtId="0" fontId="1" fillId="0" borderId="4" xfId="0" applyFont="1" applyBorder="1" applyAlignment="1">
      <alignment vertical="center"/>
    </xf>
    <xf numFmtId="4" fontId="1" fillId="0" borderId="9" xfId="0" applyNumberFormat="1" applyFont="1" applyBorder="1" applyAlignment="1">
      <alignment horizontal="right" vertical="center" wrapText="1"/>
    </xf>
    <xf numFmtId="1" fontId="1" fillId="0" borderId="14" xfId="0" quotePrefix="1" applyNumberFormat="1" applyFont="1" applyBorder="1" applyAlignment="1">
      <alignment horizontal="center"/>
    </xf>
    <xf numFmtId="1" fontId="1" fillId="0" borderId="0" xfId="0" quotePrefix="1" applyNumberFormat="1" applyFont="1" applyAlignment="1">
      <alignment horizontal="center"/>
    </xf>
    <xf numFmtId="1" fontId="11" fillId="0" borderId="0" xfId="0" quotePrefix="1" applyNumberFormat="1" applyFont="1" applyAlignment="1">
      <alignment horizontal="center"/>
    </xf>
    <xf numFmtId="1" fontId="1" fillId="0" borderId="6" xfId="0" quotePrefix="1" applyNumberFormat="1" applyFont="1" applyBorder="1" applyAlignment="1">
      <alignment horizontal="center"/>
    </xf>
    <xf numFmtId="0" fontId="1" fillId="0" borderId="5" xfId="0" applyFont="1" applyBorder="1" applyAlignment="1">
      <alignment vertical="center"/>
    </xf>
    <xf numFmtId="1" fontId="0" fillId="0" borderId="0" xfId="0" quotePrefix="1" applyNumberFormat="1" applyAlignment="1">
      <alignment horizontal="center"/>
    </xf>
    <xf numFmtId="4" fontId="8" fillId="2" borderId="4" xfId="0" applyNumberFormat="1" applyFont="1" applyFill="1" applyBorder="1"/>
    <xf numFmtId="0" fontId="1" fillId="0" borderId="3" xfId="0" applyFont="1" applyBorder="1" applyAlignment="1">
      <alignment horizontal="left" vertical="center" wrapText="1"/>
    </xf>
    <xf numFmtId="49" fontId="5" fillId="0" borderId="2" xfId="0" applyNumberFormat="1" applyFont="1" applyBorder="1" applyAlignment="1">
      <alignment horizontal="center"/>
    </xf>
    <xf numFmtId="49" fontId="0" fillId="0" borderId="2" xfId="0" applyNumberFormat="1" applyBorder="1" applyAlignment="1">
      <alignment horizontal="center"/>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4" xfId="0" applyFont="1" applyBorder="1" applyAlignment="1">
      <alignment vertical="center" wrapText="1"/>
    </xf>
    <xf numFmtId="49" fontId="15" fillId="0" borderId="0" xfId="0" applyNumberFormat="1" applyFont="1" applyAlignment="1">
      <alignment horizontal="left"/>
    </xf>
    <xf numFmtId="0" fontId="15" fillId="0" borderId="0" xfId="0" applyFont="1"/>
    <xf numFmtId="4" fontId="2" fillId="0" borderId="0" xfId="0" applyNumberFormat="1" applyFont="1" applyAlignment="1">
      <alignment horizontal="right"/>
    </xf>
    <xf numFmtId="4" fontId="5" fillId="0" borderId="12" xfId="0" applyNumberFormat="1" applyFont="1" applyBorder="1"/>
    <xf numFmtId="4" fontId="1" fillId="0" borderId="16" xfId="0" applyNumberFormat="1" applyFont="1" applyBorder="1" applyAlignment="1">
      <alignment horizontal="right" vertical="center" wrapText="1"/>
    </xf>
    <xf numFmtId="0" fontId="1" fillId="0" borderId="11" xfId="0" applyFont="1" applyBorder="1" applyAlignment="1">
      <alignment horizontal="left" vertical="center"/>
    </xf>
    <xf numFmtId="4" fontId="5" fillId="0" borderId="8" xfId="0" applyNumberFormat="1" applyFont="1" applyBorder="1"/>
    <xf numFmtId="0" fontId="2" fillId="0" borderId="0" xfId="0" applyFont="1" applyAlignment="1">
      <alignment horizontal="left" wrapText="1"/>
    </xf>
    <xf numFmtId="0" fontId="0" fillId="0" borderId="10" xfId="0" applyBorder="1"/>
    <xf numFmtId="4" fontId="5" fillId="0" borderId="0" xfId="0" applyNumberFormat="1" applyFont="1" applyAlignment="1">
      <alignment horizontal="right"/>
    </xf>
    <xf numFmtId="4" fontId="5" fillId="0" borderId="1" xfId="0" applyNumberFormat="1" applyFont="1" applyBorder="1" applyAlignment="1">
      <alignment horizontal="right"/>
    </xf>
    <xf numFmtId="4" fontId="5" fillId="0" borderId="7" xfId="0" applyNumberFormat="1" applyFont="1" applyBorder="1" applyAlignment="1">
      <alignment horizontal="right"/>
    </xf>
    <xf numFmtId="4" fontId="5" fillId="0" borderId="10" xfId="0" applyNumberFormat="1" applyFont="1" applyBorder="1" applyAlignment="1">
      <alignment horizontal="right"/>
    </xf>
    <xf numFmtId="164" fontId="18" fillId="0" borderId="0" xfId="0" applyNumberFormat="1" applyFont="1" applyAlignment="1">
      <alignment horizontal="right"/>
    </xf>
    <xf numFmtId="4" fontId="1" fillId="0" borderId="15" xfId="0" applyNumberFormat="1" applyFont="1" applyBorder="1" applyAlignment="1">
      <alignment horizontal="right" vertical="center" wrapText="1"/>
    </xf>
    <xf numFmtId="49" fontId="0" fillId="0" borderId="0" xfId="0" applyNumberFormat="1" applyAlignment="1">
      <alignment horizontal="center"/>
    </xf>
    <xf numFmtId="49" fontId="0" fillId="0" borderId="7" xfId="0" applyNumberFormat="1" applyBorder="1" applyAlignment="1">
      <alignment horizontal="center"/>
    </xf>
    <xf numFmtId="0" fontId="0" fillId="0" borderId="7" xfId="0" applyBorder="1"/>
    <xf numFmtId="4" fontId="0" fillId="0" borderId="7" xfId="0" applyNumberFormat="1" applyBorder="1"/>
    <xf numFmtId="4" fontId="1" fillId="0" borderId="4" xfId="0" applyNumberFormat="1" applyFont="1" applyBorder="1" applyAlignment="1">
      <alignment horizontal="right" vertical="center" wrapText="1"/>
    </xf>
    <xf numFmtId="4" fontId="8" fillId="2" borderId="5" xfId="0" applyNumberFormat="1" applyFont="1" applyFill="1" applyBorder="1"/>
    <xf numFmtId="4" fontId="2" fillId="0" borderId="10" xfId="0" applyNumberFormat="1" applyFont="1" applyBorder="1" applyAlignment="1">
      <alignment horizontal="left"/>
    </xf>
    <xf numFmtId="4" fontId="2" fillId="0" borderId="2" xfId="0" applyNumberFormat="1" applyFont="1" applyBorder="1" applyAlignment="1">
      <alignment horizontal="left"/>
    </xf>
    <xf numFmtId="4" fontId="19" fillId="0" borderId="0" xfId="0" applyNumberFormat="1" applyFont="1" applyAlignment="1">
      <alignment horizontal="left"/>
    </xf>
    <xf numFmtId="4" fontId="11" fillId="0" borderId="16" xfId="0" applyNumberFormat="1" applyFont="1" applyBorder="1" applyAlignment="1">
      <alignment horizontal="right" vertical="center" wrapText="1"/>
    </xf>
    <xf numFmtId="0" fontId="20" fillId="0" borderId="16" xfId="0" applyFont="1" applyBorder="1" applyAlignment="1">
      <alignment horizontal="right" vertical="center" wrapText="1"/>
    </xf>
    <xf numFmtId="0" fontId="20" fillId="0" borderId="17" xfId="0" applyFont="1" applyBorder="1" applyAlignment="1">
      <alignment horizontal="right" vertical="center" wrapText="1"/>
    </xf>
    <xf numFmtId="0" fontId="1" fillId="0" borderId="0" xfId="0" applyFont="1" applyAlignment="1">
      <alignment horizontal="right" vertical="center" wrapText="1"/>
    </xf>
    <xf numFmtId="0" fontId="0" fillId="2" borderId="4" xfId="0" applyFill="1" applyBorder="1"/>
    <xf numFmtId="0" fontId="7" fillId="2" borderId="5" xfId="0" applyFont="1" applyFill="1" applyBorder="1"/>
    <xf numFmtId="0" fontId="7" fillId="2" borderId="4" xfId="0" applyFont="1" applyFill="1" applyBorder="1"/>
    <xf numFmtId="4" fontId="11" fillId="0" borderId="18" xfId="0" applyNumberFormat="1" applyFont="1" applyBorder="1"/>
    <xf numFmtId="4" fontId="11" fillId="0" borderId="18" xfId="0" applyNumberFormat="1" applyFont="1" applyBorder="1" applyAlignment="1">
      <alignment horizontal="right"/>
    </xf>
    <xf numFmtId="4" fontId="11" fillId="0" borderId="6" xfId="0" applyNumberFormat="1" applyFont="1" applyBorder="1" applyAlignment="1">
      <alignment horizontal="right"/>
    </xf>
    <xf numFmtId="0" fontId="7" fillId="0" borderId="0" xfId="0" applyFont="1"/>
    <xf numFmtId="0" fontId="0" fillId="0" borderId="19" xfId="0" applyBorder="1"/>
    <xf numFmtId="0" fontId="0" fillId="0" borderId="0" xfId="0" applyAlignment="1">
      <alignment vertical="center"/>
    </xf>
    <xf numFmtId="0" fontId="21" fillId="0" borderId="0" xfId="0" applyFont="1"/>
    <xf numFmtId="4" fontId="21" fillId="4" borderId="16" xfId="0" applyNumberFormat="1" applyFont="1" applyFill="1" applyBorder="1" applyAlignment="1">
      <alignment horizontal="right" vertical="center" wrapText="1"/>
    </xf>
    <xf numFmtId="0" fontId="21" fillId="4" borderId="0" xfId="0" applyFont="1" applyFill="1" applyAlignment="1">
      <alignment horizontal="right" vertical="center" wrapText="1"/>
    </xf>
    <xf numFmtId="4" fontId="21" fillId="4" borderId="8" xfId="0" applyNumberFormat="1" applyFont="1" applyFill="1" applyBorder="1"/>
    <xf numFmtId="0" fontId="21" fillId="4" borderId="0" xfId="0" applyFont="1" applyFill="1"/>
    <xf numFmtId="4" fontId="22" fillId="4" borderId="8" xfId="0" applyNumberFormat="1" applyFont="1" applyFill="1" applyBorder="1"/>
    <xf numFmtId="4" fontId="1" fillId="0" borderId="0" xfId="0" applyNumberFormat="1" applyFont="1"/>
    <xf numFmtId="0" fontId="2" fillId="0" borderId="2" xfId="0" applyFont="1" applyBorder="1" applyAlignment="1">
      <alignment horizontal="left"/>
    </xf>
    <xf numFmtId="4" fontId="0" fillId="0" borderId="10" xfId="0" applyNumberFormat="1" applyBorder="1"/>
    <xf numFmtId="4" fontId="5" fillId="0" borderId="21" xfId="0" applyNumberFormat="1" applyFont="1" applyBorder="1" applyAlignment="1">
      <alignment horizontal="right"/>
    </xf>
    <xf numFmtId="1" fontId="1" fillId="0" borderId="6" xfId="0" applyNumberFormat="1" applyFont="1" applyBorder="1" applyAlignment="1">
      <alignment horizontal="center"/>
    </xf>
    <xf numFmtId="1" fontId="0" fillId="0" borderId="0" xfId="0" applyNumberFormat="1" applyAlignment="1">
      <alignment horizontal="center"/>
    </xf>
    <xf numFmtId="0" fontId="2" fillId="0" borderId="1" xfId="0" applyFont="1" applyBorder="1" applyAlignment="1">
      <alignment horizontal="left"/>
    </xf>
    <xf numFmtId="0" fontId="2" fillId="0" borderId="7" xfId="0" applyFont="1" applyBorder="1" applyAlignment="1">
      <alignment horizontal="left"/>
    </xf>
    <xf numFmtId="0" fontId="0" fillId="0" borderId="0" xfId="0" applyAlignment="1">
      <alignment horizontal="right"/>
    </xf>
    <xf numFmtId="49" fontId="0" fillId="0" borderId="20" xfId="0" applyNumberFormat="1" applyBorder="1" applyAlignment="1">
      <alignment horizontal="right"/>
    </xf>
    <xf numFmtId="0" fontId="2" fillId="0" borderId="10" xfId="0" applyFont="1" applyBorder="1" applyAlignment="1">
      <alignment horizontal="left" wrapText="1"/>
    </xf>
    <xf numFmtId="0" fontId="2" fillId="0" borderId="10" xfId="0" applyFont="1" applyBorder="1" applyAlignment="1">
      <alignment horizontal="left"/>
    </xf>
    <xf numFmtId="0" fontId="2" fillId="0" borderId="2" xfId="0" applyFont="1" applyBorder="1" applyAlignment="1">
      <alignment horizontal="left" wrapText="1"/>
    </xf>
    <xf numFmtId="4" fontId="1" fillId="0" borderId="3" xfId="0" applyNumberFormat="1" applyFont="1" applyBorder="1" applyAlignment="1">
      <alignment horizontal="center" vertical="center" wrapText="1"/>
    </xf>
    <xf numFmtId="4" fontId="23" fillId="0" borderId="14" xfId="0" applyNumberFormat="1" applyFont="1" applyBorder="1"/>
    <xf numFmtId="4" fontId="24" fillId="0" borderId="2" xfId="0" applyNumberFormat="1" applyFont="1" applyBorder="1" applyAlignment="1">
      <alignment horizontal="right"/>
    </xf>
    <xf numFmtId="0" fontId="12" fillId="0" borderId="0" xfId="1"/>
    <xf numFmtId="0" fontId="2" fillId="0" borderId="22" xfId="0" applyFont="1" applyBorder="1" applyAlignment="1">
      <alignment horizontal="left"/>
    </xf>
    <xf numFmtId="4" fontId="23" fillId="0" borderId="6" xfId="0" applyNumberFormat="1" applyFont="1" applyBorder="1"/>
    <xf numFmtId="4" fontId="24" fillId="0" borderId="10" xfId="0" applyNumberFormat="1" applyFont="1" applyBorder="1" applyAlignment="1">
      <alignment horizontal="right"/>
    </xf>
    <xf numFmtId="4" fontId="5" fillId="0" borderId="2" xfId="0" applyNumberFormat="1" applyFont="1" applyFill="1" applyBorder="1" applyAlignment="1">
      <alignment horizontal="right"/>
    </xf>
    <xf numFmtId="4" fontId="0" fillId="0" borderId="2" xfId="0" applyNumberFormat="1" applyFill="1" applyBorder="1"/>
    <xf numFmtId="4" fontId="24" fillId="0" borderId="12" xfId="0" applyNumberFormat="1" applyFont="1" applyBorder="1"/>
    <xf numFmtId="4" fontId="24" fillId="0" borderId="8" xfId="0" applyNumberFormat="1" applyFont="1" applyBorder="1"/>
    <xf numFmtId="1" fontId="1" fillId="0" borderId="14" xfId="0" applyNumberFormat="1" applyFont="1" applyBorder="1" applyAlignment="1">
      <alignment horizontal="center"/>
    </xf>
    <xf numFmtId="0" fontId="24" fillId="0" borderId="0" xfId="0" applyFont="1"/>
    <xf numFmtId="4" fontId="23" fillId="3" borderId="13" xfId="0" applyNumberFormat="1" applyFont="1" applyFill="1" applyBorder="1"/>
    <xf numFmtId="4" fontId="0" fillId="0" borderId="0" xfId="0" applyNumberFormat="1" applyFill="1"/>
    <xf numFmtId="4" fontId="5" fillId="0" borderId="0" xfId="0" applyNumberFormat="1" applyFont="1" applyFill="1" applyBorder="1" applyAlignment="1">
      <alignment horizontal="right"/>
    </xf>
    <xf numFmtId="4" fontId="0" fillId="0" borderId="0" xfId="0" applyNumberFormat="1" applyFill="1" applyBorder="1"/>
    <xf numFmtId="0" fontId="0" fillId="0" borderId="0" xfId="0" applyFill="1" applyBorder="1"/>
    <xf numFmtId="0" fontId="0" fillId="0" borderId="0" xfId="0" quotePrefix="1" applyAlignment="1">
      <alignment horizontal="right"/>
    </xf>
    <xf numFmtId="4" fontId="5" fillId="0" borderId="8" xfId="0" applyNumberFormat="1" applyFont="1" applyFill="1" applyBorder="1"/>
    <xf numFmtId="4" fontId="25" fillId="0" borderId="0" xfId="0" applyNumberFormat="1" applyFont="1" applyFill="1" applyBorder="1" applyAlignment="1">
      <alignment horizontal="left"/>
    </xf>
    <xf numFmtId="0" fontId="0" fillId="0" borderId="0" xfId="0" quotePrefix="1"/>
    <xf numFmtId="4" fontId="0" fillId="0" borderId="0" xfId="0" applyNumberFormat="1" applyAlignment="1">
      <alignment horizontal="right"/>
    </xf>
    <xf numFmtId="0" fontId="0" fillId="0" borderId="0" xfId="0" applyAlignment="1">
      <alignment horizontal="center"/>
    </xf>
    <xf numFmtId="0" fontId="2" fillId="0" borderId="0" xfId="0" applyFont="1" applyAlignment="1">
      <alignment horizontal="right"/>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8</xdr:col>
      <xdr:colOff>839931</xdr:colOff>
      <xdr:row>0</xdr:row>
      <xdr:rowOff>43295</xdr:rowOff>
    </xdr:from>
    <xdr:to>
      <xdr:col>9</xdr:col>
      <xdr:colOff>981988</xdr:colOff>
      <xdr:row>3</xdr:row>
      <xdr:rowOff>57302</xdr:rowOff>
    </xdr:to>
    <xdr:pic>
      <xdr:nvPicPr>
        <xdr:cNvPr id="3" name="3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38113" y="43295"/>
          <a:ext cx="1345670" cy="654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870260</xdr:colOff>
      <xdr:row>0</xdr:row>
      <xdr:rowOff>0</xdr:rowOff>
    </xdr:from>
    <xdr:to>
      <xdr:col>9</xdr:col>
      <xdr:colOff>1091890</xdr:colOff>
      <xdr:row>3</xdr:row>
      <xdr:rowOff>28574</xdr:rowOff>
    </xdr:to>
    <xdr:pic>
      <xdr:nvPicPr>
        <xdr:cNvPr id="2" name="1 Imagen" descr="Logo IERMB">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9942242" y="0"/>
          <a:ext cx="1418063" cy="65583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352425</xdr:colOff>
      <xdr:row>0</xdr:row>
      <xdr:rowOff>76200</xdr:rowOff>
    </xdr:from>
    <xdr:to>
      <xdr:col>9</xdr:col>
      <xdr:colOff>815612</xdr:colOff>
      <xdr:row>2</xdr:row>
      <xdr:rowOff>114300</xdr:rowOff>
    </xdr:to>
    <xdr:pic>
      <xdr:nvPicPr>
        <xdr:cNvPr id="3" name="2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91650" y="76200"/>
          <a:ext cx="1910987" cy="485775"/>
        </a:xfrm>
        <a:prstGeom prst="rect">
          <a:avLst/>
        </a:prstGeom>
      </xdr:spPr>
    </xdr:pic>
    <xdr:clientData/>
  </xdr:twoCellAnchor>
  <xdr:twoCellAnchor editAs="oneCell">
    <xdr:from>
      <xdr:col>8</xdr:col>
      <xdr:colOff>1133475</xdr:colOff>
      <xdr:row>30</xdr:row>
      <xdr:rowOff>49343</xdr:rowOff>
    </xdr:from>
    <xdr:to>
      <xdr:col>9</xdr:col>
      <xdr:colOff>819149</xdr:colOff>
      <xdr:row>33</xdr:row>
      <xdr:rowOff>76013</xdr:rowOff>
    </xdr:to>
    <xdr:pic>
      <xdr:nvPicPr>
        <xdr:cNvPr id="4" name="Imagen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tretch>
          <a:fillRect/>
        </a:stretch>
      </xdr:blipFill>
      <xdr:spPr>
        <a:xfrm>
          <a:off x="10172700" y="6821618"/>
          <a:ext cx="1123949" cy="598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647700</xdr:colOff>
      <xdr:row>0</xdr:row>
      <xdr:rowOff>114299</xdr:rowOff>
    </xdr:from>
    <xdr:to>
      <xdr:col>9</xdr:col>
      <xdr:colOff>1059075</xdr:colOff>
      <xdr:row>3</xdr:row>
      <xdr:rowOff>126449</xdr:rowOff>
    </xdr:to>
    <xdr:pic>
      <xdr:nvPicPr>
        <xdr:cNvPr id="3" name="Imagen 2">
          <a:extLst>
            <a:ext uri="{FF2B5EF4-FFF2-40B4-BE49-F238E27FC236}">
              <a16:creationId xmlns:a16="http://schemas.microsoft.com/office/drawing/2014/main" id="{00000000-0008-0000-0E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20200" y="114299"/>
          <a:ext cx="1611525" cy="650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1076325</xdr:colOff>
      <xdr:row>29</xdr:row>
      <xdr:rowOff>47625</xdr:rowOff>
    </xdr:from>
    <xdr:to>
      <xdr:col>9</xdr:col>
      <xdr:colOff>1028699</xdr:colOff>
      <xdr:row>32</xdr:row>
      <xdr:rowOff>74295</xdr:rowOff>
    </xdr:to>
    <xdr:pic>
      <xdr:nvPicPr>
        <xdr:cNvPr id="5" name="Imagen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2"/>
        <a:stretch>
          <a:fillRect/>
        </a:stretch>
      </xdr:blipFill>
      <xdr:spPr>
        <a:xfrm>
          <a:off x="9648825" y="6629400"/>
          <a:ext cx="1152524" cy="59817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Carlos Migoya Martínez" id="{B131B467-5A9D-469D-A1A1-D58657E51783}" userId="S::0000629@uab.cat::571e78bb-bbac-4d6c-acb2-f2904afccb11" providerId="AD"/>
</personList>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20" dT="2022-02-03T12:50:09.39" personId="{B131B467-5A9D-469D-A1A1-D58657E51783}" id="{06DD66D7-71AE-45D5-A484-858BCADFB917}">
    <text>Pendent d'execució</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 Id="rId4" Type="http://schemas.microsoft.com/office/2017/10/relationships/threadedComment" Target="../threadedComments/threadedComment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30"/>
  <sheetViews>
    <sheetView tabSelected="1" showRuler="0" view="pageLayout" zoomScale="130" zoomScaleNormal="100" zoomScalePageLayoutView="130" workbookViewId="0">
      <selection activeCell="B2" sqref="B2"/>
    </sheetView>
  </sheetViews>
  <sheetFormatPr defaultColWidth="11.42578125" defaultRowHeight="15" x14ac:dyDescent="0.25"/>
  <cols>
    <col min="1" max="1" width="7" customWidth="1"/>
    <col min="2" max="2" width="10.7109375" customWidth="1"/>
    <col min="3" max="3" width="33.7109375" customWidth="1"/>
    <col min="4" max="4" width="17.140625" customWidth="1"/>
    <col min="5" max="5" width="16.42578125" customWidth="1"/>
    <col min="6" max="6" width="16.5703125" customWidth="1"/>
    <col min="7" max="9" width="16.7109375" customWidth="1"/>
    <col min="10" max="10" width="16.85546875" bestFit="1" customWidth="1"/>
    <col min="11" max="11" width="21.28515625" hidden="1" customWidth="1"/>
    <col min="12" max="12" width="25" style="111" hidden="1" customWidth="1"/>
    <col min="13" max="13" width="24" hidden="1" customWidth="1"/>
  </cols>
  <sheetData>
    <row r="1" spans="2:13" ht="15.75" thickBot="1" x14ac:dyDescent="0.3">
      <c r="K1" t="s">
        <v>0</v>
      </c>
    </row>
    <row r="2" spans="2:13" ht="19.5" thickBot="1" x14ac:dyDescent="0.35">
      <c r="B2" s="18" t="s">
        <v>201</v>
      </c>
      <c r="C2" s="7"/>
      <c r="D2" s="7"/>
      <c r="E2" s="7"/>
      <c r="F2" s="7"/>
      <c r="G2" s="102"/>
    </row>
    <row r="4" spans="2:13" ht="18.75" x14ac:dyDescent="0.3">
      <c r="B4" s="19" t="s">
        <v>2</v>
      </c>
    </row>
    <row r="5" spans="2:13" ht="15.75" thickBot="1" x14ac:dyDescent="0.3"/>
    <row r="6" spans="2:13" s="21" customFormat="1" ht="43.5" customHeight="1" thickBot="1" x14ac:dyDescent="0.3">
      <c r="B6" s="20" t="s">
        <v>3</v>
      </c>
      <c r="C6" s="79" t="s">
        <v>4</v>
      </c>
      <c r="D6" s="78" t="s">
        <v>5</v>
      </c>
      <c r="E6" s="78" t="s">
        <v>6</v>
      </c>
      <c r="F6" s="78" t="s">
        <v>7</v>
      </c>
      <c r="G6" s="98" t="s">
        <v>8</v>
      </c>
      <c r="H6" s="78" t="s">
        <v>9</v>
      </c>
      <c r="I6" s="99" t="s">
        <v>10</v>
      </c>
      <c r="J6" s="100" t="s">
        <v>11</v>
      </c>
      <c r="K6" s="78" t="s">
        <v>12</v>
      </c>
      <c r="L6" s="112" t="s">
        <v>13</v>
      </c>
      <c r="M6" s="78" t="s">
        <v>14</v>
      </c>
    </row>
    <row r="7" spans="2:13" x14ac:dyDescent="0.25">
      <c r="B7" s="22"/>
      <c r="C7" s="23"/>
      <c r="D7" s="24"/>
      <c r="E7" s="24"/>
      <c r="F7" s="24"/>
      <c r="G7" s="54"/>
      <c r="I7" s="101"/>
      <c r="J7" s="101"/>
      <c r="L7" s="113"/>
      <c r="M7" s="101"/>
    </row>
    <row r="8" spans="2:13" x14ac:dyDescent="0.25">
      <c r="B8" s="25">
        <v>3</v>
      </c>
      <c r="C8" s="26" t="s">
        <v>15</v>
      </c>
      <c r="D8" s="77">
        <f>'Resum IERMB'!D8+'Resum OHB'!D8+'Resum IIAB'!D8</f>
        <v>966622.36</v>
      </c>
      <c r="E8" s="77">
        <f>'Resum IERMB'!E8+'Resum OHB'!E8+'Resum IIAB'!E8</f>
        <v>-437092</v>
      </c>
      <c r="F8" s="77">
        <f>'Resum IERMB'!F8+'Resum OHB'!F8+'Resum IIAB'!F8</f>
        <v>529530.36</v>
      </c>
      <c r="G8" s="77">
        <f>'Resum IERMB'!G8+'Resum OHB'!G8+'Resum IIAB'!G8</f>
        <v>0</v>
      </c>
      <c r="H8" s="77">
        <f>'Resum IERMB'!H8+'Resum OHB'!H8+'Resum IIAB'!H8</f>
        <v>0</v>
      </c>
      <c r="I8" s="77">
        <f>'Resum IERMB'!I8+'Resum OHB'!I8+'Resum IIAB'!I8</f>
        <v>0</v>
      </c>
      <c r="J8" s="77">
        <f>'Resum IERMB'!J8+'Resum OHB'!J8+'Resum IIAB'!J8</f>
        <v>-529530.36</v>
      </c>
      <c r="K8" s="77" t="e">
        <f>'Resum IERMB'!#REF!+'Resum OHB'!#REF!+'Resum IIAB'!#REF!</f>
        <v>#REF!</v>
      </c>
      <c r="L8" s="114" t="e">
        <f>'Resum IERMB'!#REF!+'Resum OHB'!#REF!+'Resum IIAB'!#REF!</f>
        <v>#REF!</v>
      </c>
      <c r="M8" s="77" t="e">
        <f>'Resum IERMB'!#REF!+'Resum OHB'!#REF!+'Resum IIAB'!#REF!</f>
        <v>#REF!</v>
      </c>
    </row>
    <row r="9" spans="2:13" x14ac:dyDescent="0.25">
      <c r="B9" s="25">
        <v>4</v>
      </c>
      <c r="C9" s="26" t="s">
        <v>16</v>
      </c>
      <c r="D9" s="77">
        <f>'Resum IERMB'!D9+'Resum OHB'!D9+'Resum IIAB'!D9</f>
        <v>2591893</v>
      </c>
      <c r="E9" s="77">
        <f>'Resum IERMB'!E9+'Resum OHB'!E9+'Resum IIAB'!E9</f>
        <v>455234.88</v>
      </c>
      <c r="F9" s="77">
        <f>'Resum IERMB'!F9+'Resum OHB'!F9+'Resum IIAB'!F9</f>
        <v>3047127.88</v>
      </c>
      <c r="G9" s="77">
        <f>'Resum IERMB'!G9+'Resum OHB'!G9+'Resum IIAB'!G9</f>
        <v>14226.09</v>
      </c>
      <c r="H9" s="77">
        <f>'Resum IERMB'!H9+'Resum OHB'!H9+'Resum IIAB'!H9</f>
        <v>0</v>
      </c>
      <c r="I9" s="77">
        <f>'Resum IERMB'!I9+'Resum OHB'!I9+'Resum IIAB'!I9</f>
        <v>14226.09</v>
      </c>
      <c r="J9" s="77">
        <f>'Resum IERMB'!J9+'Resum OHB'!J9+'Resum IIAB'!J9</f>
        <v>-3032901.79</v>
      </c>
      <c r="K9" s="77" t="e">
        <f>'Resum IERMB'!#REF!+'Resum OHB'!#REF!+'Resum IIAB'!#REF!</f>
        <v>#REF!</v>
      </c>
      <c r="L9" s="114" t="e">
        <f>'Resum IERMB'!#REF!+'Resum OHB'!#REF!+'Resum IIAB'!#REF!</f>
        <v>#REF!</v>
      </c>
      <c r="M9" s="77" t="e">
        <f>'Resum IERMB'!#REF!+'Resum OHB'!#REF!+'Resum IIAB'!#REF!</f>
        <v>#REF!</v>
      </c>
    </row>
    <row r="10" spans="2:13" x14ac:dyDescent="0.25">
      <c r="B10" s="25">
        <v>5</v>
      </c>
      <c r="C10" s="26" t="s">
        <v>17</v>
      </c>
      <c r="D10" s="77">
        <f>'Resum IERMB'!D10+'Resum OHB'!D10+'Resum IIAB'!D10</f>
        <v>30</v>
      </c>
      <c r="E10" s="77">
        <f>'Resum IERMB'!E10+'Resum OHB'!E10+'Resum IIAB'!E10</f>
        <v>0</v>
      </c>
      <c r="F10" s="77">
        <f>'Resum IERMB'!F10+'Resum OHB'!F10+'Resum IIAB'!F10</f>
        <v>30</v>
      </c>
      <c r="G10" s="77">
        <f>'Resum IERMB'!G10+'Resum OHB'!G10+'Resum IIAB'!G10</f>
        <v>0</v>
      </c>
      <c r="H10" s="77">
        <f>'Resum IERMB'!H10+'Resum OHB'!H10+'Resum IIAB'!H10</f>
        <v>0</v>
      </c>
      <c r="I10" s="77">
        <f>'Resum IERMB'!I10+'Resum OHB'!I10+'Resum IIAB'!I10</f>
        <v>0</v>
      </c>
      <c r="J10" s="77">
        <f>'Resum IERMB'!J10+'Resum OHB'!J10+'Resum IIAB'!J10</f>
        <v>-30</v>
      </c>
      <c r="K10" s="77" t="e">
        <f>'Resum IERMB'!#REF!+'Resum OHB'!#REF!+'Resum IIAB'!#REF!</f>
        <v>#REF!</v>
      </c>
      <c r="L10" s="114" t="e">
        <f>'Resum IERMB'!#REF!+'Resum OHB'!#REF!+'Resum IIAB'!#REF!</f>
        <v>#REF!</v>
      </c>
      <c r="M10" s="77" t="e">
        <f>'Resum IERMB'!#REF!+'Resum OHB'!#REF!+'Resum IIAB'!#REF!</f>
        <v>#REF!</v>
      </c>
    </row>
    <row r="11" spans="2:13" x14ac:dyDescent="0.25">
      <c r="B11" s="25">
        <v>8</v>
      </c>
      <c r="C11" s="26" t="s">
        <v>18</v>
      </c>
      <c r="D11" s="77">
        <f>'Resum IERMB'!D11+'Resum OHB'!D11+'Resum IIAB'!D11</f>
        <v>0</v>
      </c>
      <c r="E11" s="77">
        <f>'Resum IERMB'!E11+'Resum OHB'!E11+'Resum IIAB'!E11</f>
        <v>459809.41</v>
      </c>
      <c r="F11" s="77">
        <f>'Resum IERMB'!F11+'Resum OHB'!F11+'Resum IIAB'!F11</f>
        <v>459809.41</v>
      </c>
      <c r="G11" s="77">
        <f>'Resum IERMB'!G11+'Resum OHB'!G11+'Resum IIAB'!G11</f>
        <v>0</v>
      </c>
      <c r="H11" s="77">
        <f>'Resum IERMB'!H11+'Resum OHB'!H11+'Resum IIAB'!H11</f>
        <v>0</v>
      </c>
      <c r="I11" s="77">
        <f>'Resum IERMB'!I11+'Resum OHB'!I11+'Resum IIAB'!I11</f>
        <v>0</v>
      </c>
      <c r="J11" s="77">
        <f>'Resum IERMB'!J11+'Resum OHB'!J11+'Resum IIAB'!J11</f>
        <v>-459809.41</v>
      </c>
      <c r="K11" s="77" t="e">
        <f>'Resum IERMB'!#REF!+'Resum OHB'!#REF!+'Resum IIAB'!#REF!</f>
        <v>#REF!</v>
      </c>
      <c r="L11" s="114" t="e">
        <f>'Resum IERMB'!#REF!+'Resum OHB'!#REF!+'Resum IIAB'!#REF!</f>
        <v>#REF!</v>
      </c>
      <c r="M11" s="77" t="e">
        <f>'Resum IERMB'!#REF!+'Resum OHB'!#REF!+'Resum IIAB'!#REF!</f>
        <v>#REF!</v>
      </c>
    </row>
    <row r="12" spans="2:13" x14ac:dyDescent="0.25">
      <c r="C12" s="1"/>
      <c r="L12" s="115"/>
    </row>
    <row r="13" spans="2:13" s="31" customFormat="1" ht="18.75" x14ac:dyDescent="0.3">
      <c r="B13" s="28" t="s">
        <v>19</v>
      </c>
      <c r="C13" s="29"/>
      <c r="D13" s="30">
        <f>SUM(D8:D12)</f>
        <v>3558545.36</v>
      </c>
      <c r="E13" s="30">
        <f t="shared" ref="E13:J13" si="0">SUM(E8:E12)</f>
        <v>477952.29</v>
      </c>
      <c r="F13" s="30">
        <f t="shared" si="0"/>
        <v>4036497.65</v>
      </c>
      <c r="G13" s="30">
        <f t="shared" si="0"/>
        <v>14226.09</v>
      </c>
      <c r="H13" s="30">
        <f t="shared" si="0"/>
        <v>0</v>
      </c>
      <c r="I13" s="30">
        <f t="shared" si="0"/>
        <v>14226.09</v>
      </c>
      <c r="J13" s="30">
        <f t="shared" si="0"/>
        <v>-4022271.56</v>
      </c>
      <c r="K13" s="30" t="e">
        <f>SUM(K8:K12)</f>
        <v>#REF!</v>
      </c>
      <c r="L13" s="116" t="e">
        <f>SUM(L8:L12)</f>
        <v>#REF!</v>
      </c>
      <c r="M13" s="30" t="e">
        <f>SUM(M8:M12)</f>
        <v>#REF!</v>
      </c>
    </row>
    <row r="14" spans="2:13" x14ac:dyDescent="0.25">
      <c r="B14" s="32"/>
    </row>
    <row r="15" spans="2:13" x14ac:dyDescent="0.25">
      <c r="B15" s="32"/>
    </row>
    <row r="16" spans="2:13" ht="18.75" x14ac:dyDescent="0.3">
      <c r="B16" s="19" t="s">
        <v>20</v>
      </c>
    </row>
    <row r="17" spans="2:13" ht="15.75" thickBot="1" x14ac:dyDescent="0.3"/>
    <row r="18" spans="2:13" s="21" customFormat="1" ht="45.75" thickBot="1" x14ac:dyDescent="0.3">
      <c r="B18" s="20" t="s">
        <v>3</v>
      </c>
      <c r="C18" s="79" t="s">
        <v>4</v>
      </c>
      <c r="D18" s="78" t="s">
        <v>5</v>
      </c>
      <c r="E18" s="78" t="s">
        <v>6</v>
      </c>
      <c r="F18" s="78" t="s">
        <v>7</v>
      </c>
      <c r="G18" s="98" t="s">
        <v>21</v>
      </c>
      <c r="H18" s="78" t="s">
        <v>22</v>
      </c>
      <c r="I18" s="99" t="s">
        <v>23</v>
      </c>
      <c r="J18" s="100" t="s">
        <v>11</v>
      </c>
      <c r="K18" s="78" t="s">
        <v>24</v>
      </c>
      <c r="L18" s="112" t="s">
        <v>25</v>
      </c>
      <c r="M18" s="78" t="s">
        <v>14</v>
      </c>
    </row>
    <row r="19" spans="2:13" x14ac:dyDescent="0.25">
      <c r="B19" s="22"/>
      <c r="C19" s="23"/>
      <c r="D19" s="33"/>
      <c r="E19" s="33"/>
      <c r="F19" s="33"/>
      <c r="L19" s="115"/>
    </row>
    <row r="20" spans="2:13" x14ac:dyDescent="0.25">
      <c r="B20" s="25">
        <v>1</v>
      </c>
      <c r="C20" s="26" t="s">
        <v>26</v>
      </c>
      <c r="D20" s="80">
        <f>'Resum IERMB'!D20+'Resum OHB'!D20+'Resum IIAB'!D20</f>
        <v>2630008.7200000007</v>
      </c>
      <c r="E20" s="80">
        <f>'Resum IERMB'!E20+'Resum OHB'!E20+'Resum IIAB'!E20</f>
        <v>352455.37753999996</v>
      </c>
      <c r="F20" s="80">
        <f>'Resum IERMB'!F20+'Resum OHB'!F20+'Resum IIAB'!F20</f>
        <v>2982464.0975400005</v>
      </c>
      <c r="G20" s="80">
        <f>'Resum IERMB'!G20+'Resum OHB'!G20+'Resum IIAB'!G20</f>
        <v>62880.409999999989</v>
      </c>
      <c r="H20" s="80">
        <f>'Resum IERMB'!H20+'Resum OHB'!H20+'Resum IIAB'!H20</f>
        <v>0</v>
      </c>
      <c r="I20" s="80">
        <f>'Resum IERMB'!I20+'Resum OHB'!I20+'Resum IIAB'!I20</f>
        <v>62880.409999999989</v>
      </c>
      <c r="J20" s="80">
        <f>'Resum IERMB'!J20+'Resum OHB'!J20+'Resum IIAB'!J20</f>
        <v>2919583.6875400003</v>
      </c>
      <c r="K20" s="80" t="e">
        <f>'Resum IERMB'!#REF!+'Resum OHB'!#REF!+'Resum IIAB'!#REF!</f>
        <v>#REF!</v>
      </c>
      <c r="L20" s="114" t="e">
        <f>'Resum IERMB'!#REF!+'Resum OHB'!#REF!+'Resum IIAB'!#REF!</f>
        <v>#REF!</v>
      </c>
      <c r="M20" s="80" t="e">
        <f>'Resum IERMB'!#REF!+'Resum OHB'!#REF!+'Resum IIAB'!#REF!</f>
        <v>#REF!</v>
      </c>
    </row>
    <row r="21" spans="2:13" x14ac:dyDescent="0.25">
      <c r="B21" s="25">
        <v>2</v>
      </c>
      <c r="C21" s="26" t="s">
        <v>27</v>
      </c>
      <c r="D21" s="149">
        <f>'Resum IERMB'!D21+'Resum OHB'!D21+'Resum IIAB'!D21</f>
        <v>916106.64</v>
      </c>
      <c r="E21" s="80">
        <f>'Resum IERMB'!E21+'Resum OHB'!E21+'Resum IIAB'!E21</f>
        <v>125496.90999999999</v>
      </c>
      <c r="F21" s="80">
        <f>'Resum IERMB'!F21+'Resum OHB'!F21+'Resum IIAB'!F21</f>
        <v>1041603.55</v>
      </c>
      <c r="G21" s="80">
        <f>'Resum IERMB'!G21+'Resum OHB'!G21+'Resum IIAB'!G21</f>
        <v>5707.83</v>
      </c>
      <c r="H21" s="80">
        <f>'Resum IERMB'!H21+'Resum OHB'!H21+'Resum IIAB'!H21</f>
        <v>4427.91</v>
      </c>
      <c r="I21" s="80">
        <f>'Resum IERMB'!I21+'Resum OHB'!I21+'Resum IIAB'!I21</f>
        <v>1279.9199999999998</v>
      </c>
      <c r="J21" s="80">
        <f>'Resum IERMB'!J21+'Resum OHB'!J21+'Resum IIAB'!J21</f>
        <v>1035895.72</v>
      </c>
      <c r="K21" s="80" t="e">
        <f>'Resum IERMB'!#REF!+'Resum OHB'!#REF!+'Resum IIAB'!#REF!</f>
        <v>#REF!</v>
      </c>
      <c r="L21" s="114" t="e">
        <f>'Resum IERMB'!#REF!+'Resum OHB'!#REF!+'Resum IIAB'!#REF!</f>
        <v>#REF!</v>
      </c>
      <c r="M21" s="80" t="e">
        <f>'Resum IERMB'!#REF!+'Resum OHB'!#REF!+'Resum IIAB'!#REF!</f>
        <v>#REF!</v>
      </c>
    </row>
    <row r="22" spans="2:13" x14ac:dyDescent="0.25">
      <c r="B22" s="25">
        <v>3</v>
      </c>
      <c r="C22" s="26" t="s">
        <v>28</v>
      </c>
      <c r="D22" s="149">
        <f>'Resum IERMB'!D22+'Resum OHB'!D22+'Resum IIAB'!D22</f>
        <v>430</v>
      </c>
      <c r="E22" s="80">
        <f>'Resum IERMB'!E22+'Resum OHB'!E22+'Resum IIAB'!E22</f>
        <v>0</v>
      </c>
      <c r="F22" s="80">
        <f>'Resum IERMB'!F22+'Resum OHB'!F22+'Resum IIAB'!F22</f>
        <v>430</v>
      </c>
      <c r="G22" s="80">
        <f>'Resum IERMB'!G22+'Resum OHB'!G22+'Resum IIAB'!G22</f>
        <v>22.52</v>
      </c>
      <c r="H22" s="80">
        <f>'Resum IERMB'!H22+'Resum OHB'!H22+'Resum IIAB'!H22</f>
        <v>0</v>
      </c>
      <c r="I22" s="80">
        <f>'Resum IERMB'!I22+'Resum OHB'!I22+'Resum IIAB'!I22</f>
        <v>22.52</v>
      </c>
      <c r="J22" s="80">
        <f>'Resum IERMB'!J22+'Resum OHB'!J22+'Resum IIAB'!J22</f>
        <v>407.48</v>
      </c>
      <c r="K22" s="80" t="e">
        <f>'Resum IERMB'!#REF!+'Resum OHB'!#REF!+'Resum IIAB'!#REF!</f>
        <v>#REF!</v>
      </c>
      <c r="L22" s="114" t="e">
        <f>'Resum IERMB'!#REF!+'Resum OHB'!#REF!+'Resum IIAB'!#REF!</f>
        <v>#REF!</v>
      </c>
      <c r="M22" s="80" t="e">
        <f>'Resum IERMB'!#REF!+'Resum OHB'!#REF!+'Resum IIAB'!#REF!</f>
        <v>#REF!</v>
      </c>
    </row>
    <row r="23" spans="2:13" x14ac:dyDescent="0.25">
      <c r="B23" s="25">
        <v>4</v>
      </c>
      <c r="C23" s="26" t="s">
        <v>29</v>
      </c>
      <c r="D23" s="149">
        <f>'Resum IERMB'!D23+'Resum OHB'!D23+'Resum IIAB'!D23</f>
        <v>0</v>
      </c>
      <c r="E23" s="80">
        <f>'Resum IERMB'!E23+'Resum OHB'!E23+'Resum IIAB'!E23</f>
        <v>0</v>
      </c>
      <c r="F23" s="80">
        <f>'Resum IERMB'!F23+'Resum OHB'!F23+'Resum IIAB'!F23</f>
        <v>0</v>
      </c>
      <c r="G23" s="80">
        <f>'Resum IERMB'!G23+'Resum OHB'!G23+'Resum IIAB'!G23</f>
        <v>0</v>
      </c>
      <c r="H23" s="80">
        <f>'Resum IERMB'!H23+'Resum OHB'!H23+'Resum IIAB'!H23</f>
        <v>0</v>
      </c>
      <c r="I23" s="80">
        <f>'Resum IERMB'!I23+'Resum OHB'!I23+'Resum IIAB'!I23</f>
        <v>0</v>
      </c>
      <c r="J23" s="80">
        <f>'Resum IERMB'!J23+'Resum OHB'!J23+'Resum IIAB'!J23</f>
        <v>0</v>
      </c>
      <c r="K23" s="80" t="e">
        <f>'Resum IERMB'!#REF!+'Resum OHB'!#REF!+'Resum IIAB'!#REF!</f>
        <v>#REF!</v>
      </c>
      <c r="L23" s="114" t="e">
        <f>'Resum IERMB'!#REF!+'Resum OHB'!#REF!+'Resum IIAB'!#REF!</f>
        <v>#REF!</v>
      </c>
      <c r="M23" s="80" t="e">
        <f>'Resum IERMB'!#REF!+'Resum OHB'!#REF!+'Resum IIAB'!#REF!</f>
        <v>#REF!</v>
      </c>
    </row>
    <row r="24" spans="2:13" x14ac:dyDescent="0.25">
      <c r="B24" s="25">
        <v>6</v>
      </c>
      <c r="C24" s="26" t="s">
        <v>30</v>
      </c>
      <c r="D24" s="149">
        <f>'Resum IERMB'!D24+'Resum OHB'!D24+'Resum IIAB'!D24</f>
        <v>12000</v>
      </c>
      <c r="E24" s="80">
        <f>'Resum IERMB'!E24+'Resum OHB'!E24+'Resum IIAB'!E24</f>
        <v>0</v>
      </c>
      <c r="F24" s="80">
        <f>'Resum IERMB'!F24+'Resum OHB'!F24+'Resum IIAB'!F24</f>
        <v>12000</v>
      </c>
      <c r="G24" s="80">
        <f>'Resum IERMB'!G24+'Resum OHB'!G24+'Resum IIAB'!G24</f>
        <v>1584.98</v>
      </c>
      <c r="H24" s="80">
        <f>'Resum IERMB'!H24+'Resum OHB'!H24+'Resum IIAB'!H24</f>
        <v>0</v>
      </c>
      <c r="I24" s="80">
        <f>'Resum IERMB'!I24+'Resum OHB'!I24+'Resum IIAB'!I24</f>
        <v>1584.98</v>
      </c>
      <c r="J24" s="80">
        <f>'Resum IERMB'!J24+'Resum OHB'!J24+'Resum IIAB'!J24</f>
        <v>10415.02</v>
      </c>
      <c r="K24" s="80" t="e">
        <f>'Resum IERMB'!#REF!+'Resum OHB'!#REF!+'Resum IIAB'!#REF!</f>
        <v>#REF!</v>
      </c>
      <c r="L24" s="114" t="e">
        <f>'Resum IERMB'!#REF!+'Resum OHB'!#REF!+'Resum IIAB'!#REF!</f>
        <v>#REF!</v>
      </c>
      <c r="M24" s="80" t="e">
        <f>'Resum IERMB'!#REF!+'Resum OHB'!#REF!+'Resum IIAB'!#REF!</f>
        <v>#REF!</v>
      </c>
    </row>
    <row r="25" spans="2:13" x14ac:dyDescent="0.25">
      <c r="L25" s="115"/>
    </row>
    <row r="26" spans="2:13" s="31" customFormat="1" ht="18.75" x14ac:dyDescent="0.3">
      <c r="B26" s="28" t="s">
        <v>31</v>
      </c>
      <c r="C26" s="29"/>
      <c r="D26" s="30">
        <f>SUM(D20:D25)</f>
        <v>3558545.3600000008</v>
      </c>
      <c r="E26" s="30">
        <f t="shared" ref="E26:J26" si="1">SUM(E20:E25)</f>
        <v>477952.28753999993</v>
      </c>
      <c r="F26" s="30">
        <f>SUM(F20:F25)</f>
        <v>4036497.6475400003</v>
      </c>
      <c r="G26" s="30">
        <f t="shared" si="1"/>
        <v>70195.739999999991</v>
      </c>
      <c r="H26" s="30">
        <f t="shared" si="1"/>
        <v>4427.91</v>
      </c>
      <c r="I26" s="30">
        <f t="shared" si="1"/>
        <v>65767.829999999987</v>
      </c>
      <c r="J26" s="30">
        <f t="shared" si="1"/>
        <v>3966301.90754</v>
      </c>
      <c r="K26" s="30" t="e">
        <f>SUM(K20:K25)</f>
        <v>#REF!</v>
      </c>
      <c r="L26" s="116" t="e">
        <f>SUM(L20:L25)</f>
        <v>#REF!</v>
      </c>
      <c r="M26" s="30" t="e">
        <f>SUM(M20:M25)</f>
        <v>#REF!</v>
      </c>
    </row>
    <row r="28" spans="2:13" x14ac:dyDescent="0.25">
      <c r="C28" s="23" t="s">
        <v>32</v>
      </c>
      <c r="D28" s="17">
        <f t="shared" ref="D28:I28" si="2">D13-D26</f>
        <v>0</v>
      </c>
      <c r="E28" s="17">
        <f t="shared" si="2"/>
        <v>2.4600000469945371E-3</v>
      </c>
      <c r="F28" s="17">
        <f t="shared" si="2"/>
        <v>2.4599996395409107E-3</v>
      </c>
      <c r="G28" s="17">
        <f t="shared" si="2"/>
        <v>-55969.649999999994</v>
      </c>
      <c r="H28" s="17">
        <f t="shared" si="2"/>
        <v>-4427.91</v>
      </c>
      <c r="I28" s="17">
        <f t="shared" si="2"/>
        <v>-51541.739999999991</v>
      </c>
      <c r="J28" s="17">
        <f>J13+J26</f>
        <v>-55969.652460000012</v>
      </c>
      <c r="K28" s="17" t="e">
        <f>K13-K26</f>
        <v>#REF!</v>
      </c>
      <c r="L28" s="117" t="e">
        <f>L13-L26</f>
        <v>#REF!</v>
      </c>
      <c r="M28" s="17" t="e">
        <f>-M13+M26</f>
        <v>#REF!</v>
      </c>
    </row>
    <row r="29" spans="2:13" ht="7.5" customHeight="1" x14ac:dyDescent="0.25">
      <c r="C29" s="76"/>
      <c r="D29" s="17"/>
    </row>
    <row r="30" spans="2:13" x14ac:dyDescent="0.25">
      <c r="D30" s="17"/>
    </row>
  </sheetData>
  <pageMargins left="0.31496062992125984" right="0.31496062992125984" top="0.74803149606299213" bottom="0.55118110236220474" header="0.31496062992125984" footer="0.31496062992125984"/>
  <pageSetup paperSize="9" scale="84" orientation="landscape" r:id="rId1"/>
  <headerFooter>
    <oddFooter>&amp;CSeguiment pressupostari 2022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7"/>
  <sheetViews>
    <sheetView view="pageLayout" zoomScaleNormal="100" workbookViewId="0">
      <selection activeCell="B3" sqref="B3"/>
    </sheetView>
  </sheetViews>
  <sheetFormatPr defaultColWidth="11.42578125" defaultRowHeight="15" x14ac:dyDescent="0.25"/>
  <cols>
    <col min="1" max="1" width="1.85546875" customWidth="1"/>
    <col min="2" max="2" width="10.7109375" customWidth="1"/>
    <col min="3" max="3" width="6.85546875" customWidth="1"/>
    <col min="4" max="4" width="41" customWidth="1"/>
    <col min="5" max="5" width="24.5703125" customWidth="1"/>
    <col min="6" max="6" width="14.42578125" customWidth="1"/>
    <col min="7" max="10" width="16.7109375" customWidth="1"/>
    <col min="11" max="11" width="12.85546875" bestFit="1" customWidth="1"/>
    <col min="12" max="12" width="14.85546875" customWidth="1"/>
    <col min="13" max="13" width="12.5703125" customWidth="1"/>
  </cols>
  <sheetData>
    <row r="1" spans="1:12" ht="18.75" x14ac:dyDescent="0.3">
      <c r="A1" s="108" t="s">
        <v>156</v>
      </c>
    </row>
    <row r="2" spans="1:12" ht="15.75" thickBot="1" x14ac:dyDescent="0.3"/>
    <row r="3" spans="1:12" s="13" customFormat="1" ht="18" thickBot="1" x14ac:dyDescent="0.35">
      <c r="A3" s="35" t="s">
        <v>36</v>
      </c>
      <c r="B3" s="36"/>
      <c r="C3" s="36"/>
      <c r="D3" s="36"/>
      <c r="E3" s="36"/>
      <c r="F3" s="67">
        <f t="shared" ref="F3:L3" si="0">F7</f>
        <v>480234.88</v>
      </c>
      <c r="G3" s="67">
        <f t="shared" si="0"/>
        <v>-455234.88</v>
      </c>
      <c r="H3" s="67">
        <f t="shared" si="0"/>
        <v>25000</v>
      </c>
      <c r="I3" s="67">
        <f t="shared" si="0"/>
        <v>0</v>
      </c>
      <c r="J3" s="67">
        <f t="shared" si="0"/>
        <v>0</v>
      </c>
      <c r="K3" s="67">
        <f t="shared" si="0"/>
        <v>0</v>
      </c>
      <c r="L3" s="67">
        <f t="shared" si="0"/>
        <v>-25000</v>
      </c>
    </row>
    <row r="4" spans="1:12" ht="15.75" thickBot="1" x14ac:dyDescent="0.3"/>
    <row r="5" spans="1:12" s="21" customFormat="1" ht="30.75" thickBot="1" x14ac:dyDescent="0.3">
      <c r="A5" s="37"/>
      <c r="B5" s="20" t="s">
        <v>37</v>
      </c>
      <c r="C5" s="56"/>
      <c r="D5" s="65" t="s">
        <v>38</v>
      </c>
      <c r="E5" s="57"/>
      <c r="F5" s="58" t="s">
        <v>39</v>
      </c>
      <c r="G5" s="78" t="s">
        <v>6</v>
      </c>
      <c r="H5" s="78" t="s">
        <v>7</v>
      </c>
      <c r="I5" s="98" t="s">
        <v>8</v>
      </c>
      <c r="J5" s="78" t="s">
        <v>9</v>
      </c>
      <c r="K5" s="99" t="s">
        <v>10</v>
      </c>
      <c r="L5" s="100" t="s">
        <v>11</v>
      </c>
    </row>
    <row r="6" spans="1:12" x14ac:dyDescent="0.25">
      <c r="B6" s="22"/>
      <c r="C6" s="23"/>
      <c r="D6" s="4"/>
      <c r="E6" s="4"/>
      <c r="F6" s="24"/>
    </row>
    <row r="7" spans="1:12" ht="15.75" thickBot="1" x14ac:dyDescent="0.3">
      <c r="B7" s="39">
        <v>3</v>
      </c>
      <c r="C7" s="40" t="s">
        <v>15</v>
      </c>
      <c r="D7" s="41"/>
      <c r="E7" s="41"/>
      <c r="F7" s="42">
        <f>F8</f>
        <v>480234.88</v>
      </c>
      <c r="G7" s="42">
        <f t="shared" ref="G7:L7" si="1">G8</f>
        <v>-455234.88</v>
      </c>
      <c r="H7" s="42">
        <f t="shared" si="1"/>
        <v>25000</v>
      </c>
      <c r="I7" s="42">
        <f t="shared" si="1"/>
        <v>0</v>
      </c>
      <c r="J7" s="42">
        <f t="shared" si="1"/>
        <v>0</v>
      </c>
      <c r="K7" s="42">
        <f t="shared" si="1"/>
        <v>0</v>
      </c>
      <c r="L7" s="42">
        <f t="shared" si="1"/>
        <v>-25000</v>
      </c>
    </row>
    <row r="8" spans="1:12" ht="15.75" thickTop="1" x14ac:dyDescent="0.25">
      <c r="B8" s="61">
        <v>39901</v>
      </c>
      <c r="C8" s="43" t="s">
        <v>41</v>
      </c>
      <c r="D8" s="44"/>
      <c r="E8" s="44"/>
      <c r="F8" s="45">
        <f>SUM(F9:F12)</f>
        <v>480234.88</v>
      </c>
      <c r="G8" s="131">
        <f>SUM(G9:G12)</f>
        <v>-455234.88</v>
      </c>
      <c r="H8" s="45">
        <f>SUM(H9:H12)</f>
        <v>25000</v>
      </c>
      <c r="I8" s="45">
        <f t="shared" ref="I8:L8" si="2">SUM(I9:I12)</f>
        <v>0</v>
      </c>
      <c r="J8" s="45">
        <f t="shared" si="2"/>
        <v>0</v>
      </c>
      <c r="K8" s="45">
        <f t="shared" si="2"/>
        <v>0</v>
      </c>
      <c r="L8" s="45">
        <f t="shared" si="2"/>
        <v>-25000</v>
      </c>
    </row>
    <row r="9" spans="1:12" x14ac:dyDescent="0.25">
      <c r="B9" s="62"/>
      <c r="C9" s="82"/>
      <c r="D9" s="95" t="s">
        <v>157</v>
      </c>
      <c r="E9" s="95" t="s">
        <v>158</v>
      </c>
      <c r="F9" s="119">
        <v>341426.16</v>
      </c>
      <c r="G9" s="132">
        <v>-341426.16</v>
      </c>
      <c r="H9" s="8">
        <f t="shared" ref="H9:H11" si="3">F9+G9</f>
        <v>0</v>
      </c>
      <c r="I9" s="8">
        <v>0</v>
      </c>
      <c r="J9" s="8">
        <f t="shared" ref="J9:J10" si="4">I9-K9</f>
        <v>0</v>
      </c>
      <c r="K9" s="8">
        <v>0</v>
      </c>
      <c r="L9" s="8">
        <f t="shared" ref="L9:L11" si="5">I9-H9</f>
        <v>0</v>
      </c>
    </row>
    <row r="10" spans="1:12" x14ac:dyDescent="0.25">
      <c r="B10" s="62"/>
      <c r="C10" s="5"/>
      <c r="D10" s="96" t="s">
        <v>159</v>
      </c>
      <c r="E10" s="55" t="s">
        <v>160</v>
      </c>
      <c r="F10" s="14">
        <v>113808.72</v>
      </c>
      <c r="G10" s="132">
        <v>-113808.72</v>
      </c>
      <c r="H10" s="8">
        <f t="shared" si="3"/>
        <v>0</v>
      </c>
      <c r="I10" s="8">
        <v>0</v>
      </c>
      <c r="J10" s="8">
        <f t="shared" si="4"/>
        <v>0</v>
      </c>
      <c r="K10" s="8">
        <v>0</v>
      </c>
      <c r="L10" s="8">
        <f t="shared" si="5"/>
        <v>0</v>
      </c>
    </row>
    <row r="11" spans="1:12" x14ac:dyDescent="0.25">
      <c r="B11" s="62"/>
      <c r="C11" s="5"/>
      <c r="D11" s="55" t="s">
        <v>161</v>
      </c>
      <c r="E11" s="55" t="s">
        <v>160</v>
      </c>
      <c r="F11" s="120">
        <v>25000</v>
      </c>
      <c r="G11" s="8">
        <v>0</v>
      </c>
      <c r="H11" s="8">
        <f t="shared" si="3"/>
        <v>25000</v>
      </c>
      <c r="I11" s="8">
        <v>0</v>
      </c>
      <c r="J11" s="8">
        <f>I11-K11</f>
        <v>0</v>
      </c>
      <c r="K11" s="8">
        <v>0</v>
      </c>
      <c r="L11" s="8">
        <f t="shared" si="5"/>
        <v>-25000</v>
      </c>
    </row>
    <row r="12" spans="1:12" ht="15.75" customHeight="1" x14ac:dyDescent="0.25">
      <c r="B12" s="63"/>
      <c r="C12" s="6"/>
      <c r="D12" s="55" t="s">
        <v>50</v>
      </c>
      <c r="E12" s="55" t="s">
        <v>51</v>
      </c>
      <c r="F12" s="8">
        <v>0</v>
      </c>
      <c r="G12" s="8">
        <v>0</v>
      </c>
      <c r="H12" s="8">
        <f>F12+G12</f>
        <v>0</v>
      </c>
      <c r="I12" s="8">
        <v>0</v>
      </c>
      <c r="J12" s="8">
        <f>I12-K12</f>
        <v>0</v>
      </c>
      <c r="K12" s="8">
        <v>0</v>
      </c>
      <c r="L12" s="8">
        <f>I12-H12</f>
        <v>0</v>
      </c>
    </row>
    <row r="13" spans="1:12" x14ac:dyDescent="0.25">
      <c r="G13" s="15"/>
    </row>
    <row r="14" spans="1:12" x14ac:dyDescent="0.25">
      <c r="G14" s="15"/>
    </row>
    <row r="15" spans="1:12" x14ac:dyDescent="0.25">
      <c r="D15" s="97" t="s">
        <v>162</v>
      </c>
      <c r="G15" s="15"/>
    </row>
    <row r="16" spans="1:12" ht="15.75" thickBot="1" x14ac:dyDescent="0.3">
      <c r="G16" s="15"/>
    </row>
    <row r="17" spans="2:12" ht="18" thickBot="1" x14ac:dyDescent="0.35">
      <c r="B17" s="35" t="s">
        <v>52</v>
      </c>
      <c r="C17" s="36"/>
      <c r="D17" s="36"/>
      <c r="E17" s="36"/>
      <c r="F17" s="67">
        <f>F21</f>
        <v>0</v>
      </c>
      <c r="G17" s="67">
        <f t="shared" ref="G17:L17" si="6">G21</f>
        <v>455234.88</v>
      </c>
      <c r="H17" s="67">
        <f t="shared" si="6"/>
        <v>455234.88</v>
      </c>
      <c r="I17" s="67">
        <f t="shared" si="6"/>
        <v>14226.09</v>
      </c>
      <c r="J17" s="67">
        <f t="shared" si="6"/>
        <v>0</v>
      </c>
      <c r="K17" s="67">
        <f t="shared" si="6"/>
        <v>14226.09</v>
      </c>
      <c r="L17" s="67">
        <f t="shared" si="6"/>
        <v>-441008.79000000004</v>
      </c>
    </row>
    <row r="18" spans="2:12" ht="15.75" thickBot="1" x14ac:dyDescent="0.3"/>
    <row r="19" spans="2:12" ht="30.75" thickBot="1" x14ac:dyDescent="0.3">
      <c r="B19" s="20" t="s">
        <v>37</v>
      </c>
      <c r="C19" s="130"/>
      <c r="D19" s="65" t="s">
        <v>38</v>
      </c>
      <c r="E19" s="59"/>
      <c r="F19" s="60" t="s">
        <v>53</v>
      </c>
      <c r="G19" s="78" t="s">
        <v>6</v>
      </c>
      <c r="H19" s="78" t="s">
        <v>7</v>
      </c>
      <c r="I19" s="98" t="s">
        <v>8</v>
      </c>
      <c r="J19" s="78" t="s">
        <v>9</v>
      </c>
      <c r="K19" s="99" t="s">
        <v>10</v>
      </c>
      <c r="L19" s="100" t="s">
        <v>11</v>
      </c>
    </row>
    <row r="21" spans="2:12" ht="15.75" thickBot="1" x14ac:dyDescent="0.3">
      <c r="B21" s="39">
        <v>4</v>
      </c>
      <c r="C21" s="40" t="s">
        <v>16</v>
      </c>
      <c r="D21" s="40"/>
      <c r="E21" s="41"/>
      <c r="F21" s="42">
        <f>F22+F25+F27+F29</f>
        <v>0</v>
      </c>
      <c r="G21" s="42">
        <f t="shared" ref="G21:L21" si="7">G22+G25+G27+G29</f>
        <v>455234.88</v>
      </c>
      <c r="H21" s="42">
        <f t="shared" si="7"/>
        <v>455234.88</v>
      </c>
      <c r="I21" s="42">
        <f t="shared" si="7"/>
        <v>14226.09</v>
      </c>
      <c r="J21" s="42">
        <f t="shared" si="7"/>
        <v>0</v>
      </c>
      <c r="K21" s="42">
        <f t="shared" si="7"/>
        <v>14226.09</v>
      </c>
      <c r="L21" s="42">
        <f t="shared" si="7"/>
        <v>-441008.79000000004</v>
      </c>
    </row>
    <row r="22" spans="2:12" ht="15.75" thickTop="1" x14ac:dyDescent="0.25">
      <c r="B22" s="121">
        <v>45100</v>
      </c>
      <c r="C22" s="10" t="s">
        <v>173</v>
      </c>
      <c r="D22" s="11"/>
      <c r="E22" s="11"/>
      <c r="F22" s="16">
        <f>SUM(F23:F24)</f>
        <v>0</v>
      </c>
      <c r="G22" s="135">
        <f>SUM(G23:G24)</f>
        <v>113808.72</v>
      </c>
      <c r="H22" s="16">
        <f>SUM(H23:H24)</f>
        <v>113808.72</v>
      </c>
      <c r="I22" s="16">
        <f t="shared" ref="I22:L22" si="8">SUM(I23:I24)</f>
        <v>14226.09</v>
      </c>
      <c r="J22" s="16">
        <f t="shared" si="8"/>
        <v>0</v>
      </c>
      <c r="K22" s="16">
        <f t="shared" si="8"/>
        <v>14226.09</v>
      </c>
      <c r="L22" s="16">
        <f t="shared" si="8"/>
        <v>-99582.63</v>
      </c>
    </row>
    <row r="23" spans="2:12" x14ac:dyDescent="0.25">
      <c r="B23" s="133"/>
      <c r="D23" s="118" t="s">
        <v>174</v>
      </c>
      <c r="E23" s="118"/>
      <c r="F23" s="86">
        <v>0</v>
      </c>
      <c r="G23" s="136">
        <v>56904.36</v>
      </c>
      <c r="H23" s="8">
        <f>F23+G23</f>
        <v>56904.36</v>
      </c>
      <c r="I23" s="86">
        <v>0</v>
      </c>
      <c r="J23" s="86">
        <f>I23-K23</f>
        <v>0</v>
      </c>
      <c r="K23" s="86">
        <v>0</v>
      </c>
      <c r="L23" s="86">
        <f>I23-H23</f>
        <v>-56904.36</v>
      </c>
    </row>
    <row r="24" spans="2:12" x14ac:dyDescent="0.25">
      <c r="B24" s="122"/>
      <c r="D24" s="134" t="s">
        <v>175</v>
      </c>
      <c r="E24" s="134"/>
      <c r="F24" s="8">
        <v>0</v>
      </c>
      <c r="G24" s="132">
        <v>56904.36</v>
      </c>
      <c r="H24" s="8">
        <f>F24+G24</f>
        <v>56904.36</v>
      </c>
      <c r="I24" s="84">
        <v>14226.09</v>
      </c>
      <c r="J24" s="84">
        <f>I24-K24</f>
        <v>0</v>
      </c>
      <c r="K24" s="84">
        <v>14226.09</v>
      </c>
      <c r="L24" s="84">
        <f>I24-H24</f>
        <v>-42678.270000000004</v>
      </c>
    </row>
    <row r="25" spans="2:12" x14ac:dyDescent="0.25">
      <c r="B25" s="64">
        <v>46101</v>
      </c>
      <c r="C25" s="12" t="s">
        <v>58</v>
      </c>
      <c r="D25" s="11"/>
      <c r="E25" s="11"/>
      <c r="F25" s="16">
        <f>SUM(F26)</f>
        <v>0</v>
      </c>
      <c r="G25" s="135">
        <f>SUM(G26)</f>
        <v>113808.72</v>
      </c>
      <c r="H25" s="16">
        <f>SUM(H26)</f>
        <v>113808.72</v>
      </c>
      <c r="I25" s="16">
        <f t="shared" ref="I25:L25" si="9">SUM(I26)</f>
        <v>0</v>
      </c>
      <c r="J25" s="16">
        <f t="shared" si="9"/>
        <v>0</v>
      </c>
      <c r="K25" s="16">
        <f t="shared" si="9"/>
        <v>0</v>
      </c>
      <c r="L25" s="16">
        <f t="shared" si="9"/>
        <v>-113808.72</v>
      </c>
    </row>
    <row r="26" spans="2:12" x14ac:dyDescent="0.25">
      <c r="B26" s="66"/>
      <c r="C26" s="1"/>
      <c r="D26" s="118" t="s">
        <v>176</v>
      </c>
      <c r="E26" s="118"/>
      <c r="F26" s="86">
        <v>0</v>
      </c>
      <c r="G26" s="136">
        <v>113808.72</v>
      </c>
      <c r="H26" s="8">
        <f>F26+G26</f>
        <v>113808.72</v>
      </c>
      <c r="I26" s="86">
        <v>0</v>
      </c>
      <c r="J26" s="86">
        <f>I26-K26</f>
        <v>0</v>
      </c>
      <c r="K26" s="86">
        <v>0</v>
      </c>
      <c r="L26" s="86">
        <f>I26-H26</f>
        <v>-113808.72</v>
      </c>
    </row>
    <row r="27" spans="2:12" x14ac:dyDescent="0.25">
      <c r="B27" s="64">
        <v>46201</v>
      </c>
      <c r="C27" s="12" t="s">
        <v>59</v>
      </c>
      <c r="D27" s="11"/>
      <c r="E27" s="11"/>
      <c r="F27" s="16">
        <f>SUM(F28)</f>
        <v>0</v>
      </c>
      <c r="G27" s="135">
        <f>SUM(G28)</f>
        <v>113808.72</v>
      </c>
      <c r="H27" s="16">
        <f>SUM(H28)</f>
        <v>113808.72</v>
      </c>
      <c r="I27" s="16">
        <f t="shared" ref="I27:L27" si="10">SUM(I28)</f>
        <v>0</v>
      </c>
      <c r="J27" s="16">
        <f t="shared" si="10"/>
        <v>0</v>
      </c>
      <c r="K27" s="16">
        <f t="shared" si="10"/>
        <v>0</v>
      </c>
      <c r="L27" s="16">
        <f t="shared" si="10"/>
        <v>-113808.72</v>
      </c>
    </row>
    <row r="28" spans="2:12" x14ac:dyDescent="0.25">
      <c r="B28" s="66"/>
      <c r="C28" s="125"/>
      <c r="D28" s="118" t="s">
        <v>178</v>
      </c>
      <c r="E28" s="118"/>
      <c r="F28" s="86">
        <v>0</v>
      </c>
      <c r="G28" s="136">
        <v>113808.72</v>
      </c>
      <c r="H28" s="8">
        <f>F28+G28</f>
        <v>113808.72</v>
      </c>
      <c r="I28" s="86">
        <v>0</v>
      </c>
      <c r="J28" s="86">
        <f>I28-K28</f>
        <v>0</v>
      </c>
      <c r="K28" s="86">
        <v>0</v>
      </c>
      <c r="L28" s="86">
        <f>I28-H28</f>
        <v>-113808.72</v>
      </c>
    </row>
    <row r="29" spans="2:12" x14ac:dyDescent="0.25">
      <c r="B29" s="64">
        <v>46401</v>
      </c>
      <c r="C29" s="12" t="s">
        <v>62</v>
      </c>
      <c r="D29" s="11"/>
      <c r="E29" s="11"/>
      <c r="F29" s="16">
        <f>SUM(F30)</f>
        <v>0</v>
      </c>
      <c r="G29" s="135">
        <f>SUM(G30)</f>
        <v>113808.72</v>
      </c>
      <c r="H29" s="16">
        <f>SUM(H30)</f>
        <v>113808.72</v>
      </c>
      <c r="I29" s="16">
        <f t="shared" ref="I29:L29" si="11">SUM(I30)</f>
        <v>0</v>
      </c>
      <c r="J29" s="16">
        <f t="shared" si="11"/>
        <v>0</v>
      </c>
      <c r="K29" s="16">
        <f t="shared" si="11"/>
        <v>0</v>
      </c>
      <c r="L29" s="16">
        <f t="shared" si="11"/>
        <v>-113808.72</v>
      </c>
    </row>
    <row r="30" spans="2:12" x14ac:dyDescent="0.25">
      <c r="B30" s="66"/>
      <c r="C30" s="126"/>
      <c r="D30" s="118" t="s">
        <v>177</v>
      </c>
      <c r="E30" s="118"/>
      <c r="F30" s="86">
        <v>0</v>
      </c>
      <c r="G30" s="136">
        <v>113808.72</v>
      </c>
      <c r="H30" s="8">
        <f>F30+G30</f>
        <v>113808.72</v>
      </c>
      <c r="I30" s="86">
        <v>0</v>
      </c>
      <c r="J30" s="86">
        <f>I30-K30</f>
        <v>0</v>
      </c>
      <c r="K30" s="86">
        <v>0</v>
      </c>
      <c r="L30" s="86">
        <f>I30-H30</f>
        <v>-113808.72</v>
      </c>
    </row>
    <row r="31" spans="2:12" x14ac:dyDescent="0.25">
      <c r="B31" s="66"/>
      <c r="C31" s="1"/>
      <c r="D31" s="129"/>
    </row>
    <row r="33" spans="4:6" x14ac:dyDescent="0.25">
      <c r="D33" s="150" t="s">
        <v>194</v>
      </c>
      <c r="F33" s="83"/>
    </row>
    <row r="34" spans="4:6" x14ac:dyDescent="0.25">
      <c r="D34" s="23" t="s">
        <v>192</v>
      </c>
      <c r="E34" s="154" t="s">
        <v>193</v>
      </c>
      <c r="F34" s="154"/>
    </row>
    <row r="35" spans="4:6" x14ac:dyDescent="0.25">
      <c r="D35" t="s">
        <v>198</v>
      </c>
      <c r="E35" s="152">
        <v>25000</v>
      </c>
      <c r="F35" s="152"/>
    </row>
    <row r="36" spans="4:6" x14ac:dyDescent="0.25">
      <c r="D36" t="s">
        <v>200</v>
      </c>
      <c r="E36" s="152"/>
      <c r="F36" s="152"/>
    </row>
    <row r="37" spans="4:6" x14ac:dyDescent="0.25">
      <c r="E37" s="152"/>
      <c r="F37" s="152"/>
    </row>
  </sheetData>
  <mergeCells count="4">
    <mergeCell ref="E34:F34"/>
    <mergeCell ref="E35:F35"/>
    <mergeCell ref="E36:F36"/>
    <mergeCell ref="E37:F37"/>
  </mergeCells>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9"/>
  <sheetViews>
    <sheetView view="pageLayout" zoomScaleNormal="100" workbookViewId="0">
      <selection activeCell="B3" sqref="B3"/>
    </sheetView>
  </sheetViews>
  <sheetFormatPr defaultColWidth="11.42578125" defaultRowHeight="15" x14ac:dyDescent="0.25"/>
  <cols>
    <col min="1" max="1" width="3.42578125" customWidth="1"/>
    <col min="2" max="2" width="10.7109375" customWidth="1"/>
    <col min="3" max="3" width="8.5703125" customWidth="1"/>
    <col min="4" max="4" width="21" customWidth="1"/>
    <col min="5" max="5" width="19.28515625" customWidth="1"/>
    <col min="6" max="6" width="12.7109375" customWidth="1"/>
    <col min="7" max="10" width="16.7109375" customWidth="1"/>
    <col min="11" max="12" width="11.42578125" customWidth="1"/>
  </cols>
  <sheetData>
    <row r="1" spans="1:12" ht="18.75" x14ac:dyDescent="0.3">
      <c r="A1" s="108" t="s">
        <v>156</v>
      </c>
    </row>
    <row r="2" spans="1:12" ht="15.75" thickBot="1" x14ac:dyDescent="0.3"/>
    <row r="3" spans="1:12" s="13" customFormat="1" ht="18" thickBot="1" x14ac:dyDescent="0.35">
      <c r="A3" s="35" t="s">
        <v>64</v>
      </c>
      <c r="B3" s="36"/>
      <c r="C3" s="36"/>
      <c r="D3" s="36"/>
      <c r="E3" s="36"/>
      <c r="F3" s="67">
        <f>F7</f>
        <v>8</v>
      </c>
      <c r="G3" s="67">
        <f t="shared" ref="G3:L3" si="0">G7</f>
        <v>0</v>
      </c>
      <c r="H3" s="67">
        <f t="shared" si="0"/>
        <v>8</v>
      </c>
      <c r="I3" s="67">
        <f t="shared" si="0"/>
        <v>0</v>
      </c>
      <c r="J3" s="67">
        <f t="shared" si="0"/>
        <v>0</v>
      </c>
      <c r="K3" s="67">
        <f t="shared" si="0"/>
        <v>0</v>
      </c>
      <c r="L3" s="67">
        <f t="shared" si="0"/>
        <v>-8</v>
      </c>
    </row>
    <row r="4" spans="1:12" ht="15.75" thickBot="1" x14ac:dyDescent="0.3"/>
    <row r="5" spans="1:12" s="21" customFormat="1" ht="30.75" thickBot="1" x14ac:dyDescent="0.3">
      <c r="A5" s="37"/>
      <c r="B5" s="20" t="s">
        <v>37</v>
      </c>
      <c r="C5" s="56"/>
      <c r="D5" s="65" t="s">
        <v>38</v>
      </c>
      <c r="E5" s="59"/>
      <c r="F5" s="60" t="s">
        <v>39</v>
      </c>
      <c r="G5" s="78" t="s">
        <v>6</v>
      </c>
      <c r="H5" s="78" t="s">
        <v>7</v>
      </c>
      <c r="I5" s="98" t="s">
        <v>8</v>
      </c>
      <c r="J5" s="78" t="s">
        <v>9</v>
      </c>
      <c r="K5" s="99" t="s">
        <v>10</v>
      </c>
      <c r="L5" s="100" t="s">
        <v>11</v>
      </c>
    </row>
    <row r="6" spans="1:12" x14ac:dyDescent="0.25">
      <c r="B6" s="22"/>
      <c r="C6" s="23"/>
      <c r="D6" s="4"/>
      <c r="E6" s="4"/>
      <c r="F6" s="47"/>
    </row>
    <row r="7" spans="1:12" ht="15.75" thickBot="1" x14ac:dyDescent="0.3">
      <c r="B7" s="39">
        <v>5</v>
      </c>
      <c r="C7" s="40" t="s">
        <v>17</v>
      </c>
      <c r="D7" s="41"/>
      <c r="E7" s="41"/>
      <c r="F7" s="42">
        <f>F8</f>
        <v>8</v>
      </c>
      <c r="G7" s="42">
        <f t="shared" ref="G7:L7" si="1">G8</f>
        <v>0</v>
      </c>
      <c r="H7" s="42">
        <f t="shared" si="1"/>
        <v>8</v>
      </c>
      <c r="I7" s="42">
        <f t="shared" si="1"/>
        <v>0</v>
      </c>
      <c r="J7" s="42">
        <f t="shared" si="1"/>
        <v>0</v>
      </c>
      <c r="K7" s="42">
        <f t="shared" si="1"/>
        <v>0</v>
      </c>
      <c r="L7" s="42">
        <f t="shared" si="1"/>
        <v>-8</v>
      </c>
    </row>
    <row r="8" spans="1:12" s="2" customFormat="1" ht="15.75" thickTop="1" x14ac:dyDescent="0.25">
      <c r="B8" s="61">
        <v>52000</v>
      </c>
      <c r="C8" s="43" t="s">
        <v>65</v>
      </c>
      <c r="D8" s="44"/>
      <c r="E8" s="44"/>
      <c r="F8" s="45">
        <f>F9</f>
        <v>8</v>
      </c>
      <c r="G8" s="107">
        <f t="shared" ref="G8:L8" si="2">SUM(G9)</f>
        <v>0</v>
      </c>
      <c r="H8" s="107">
        <f t="shared" si="2"/>
        <v>8</v>
      </c>
      <c r="I8" s="107">
        <f t="shared" si="2"/>
        <v>0</v>
      </c>
      <c r="J8" s="107">
        <f t="shared" si="2"/>
        <v>0</v>
      </c>
      <c r="K8" s="107">
        <f t="shared" si="2"/>
        <v>0</v>
      </c>
      <c r="L8" s="107">
        <f t="shared" si="2"/>
        <v>-8</v>
      </c>
    </row>
    <row r="9" spans="1:12" x14ac:dyDescent="0.25">
      <c r="B9" s="3"/>
      <c r="C9" s="82"/>
      <c r="D9" s="46" t="s">
        <v>65</v>
      </c>
      <c r="E9" s="46"/>
      <c r="F9" s="84">
        <v>8</v>
      </c>
      <c r="G9" s="8">
        <v>0</v>
      </c>
      <c r="H9" s="86">
        <f>F9+G9</f>
        <v>8</v>
      </c>
      <c r="I9" s="8">
        <v>0</v>
      </c>
      <c r="J9" s="86">
        <f>I9-K9</f>
        <v>0</v>
      </c>
      <c r="K9" s="8">
        <v>0</v>
      </c>
      <c r="L9" s="86">
        <f>I9-H9</f>
        <v>-8</v>
      </c>
    </row>
    <row r="12" spans="1:12" ht="15.75" thickBot="1" x14ac:dyDescent="0.3"/>
    <row r="13" spans="1:12" s="13" customFormat="1" ht="18" thickBot="1" x14ac:dyDescent="0.35">
      <c r="A13" s="35" t="s">
        <v>66</v>
      </c>
      <c r="B13" s="36"/>
      <c r="C13" s="36"/>
      <c r="D13" s="36"/>
      <c r="E13" s="36"/>
      <c r="F13" s="67">
        <f t="shared" ref="F13:L13" si="3">F17</f>
        <v>0</v>
      </c>
      <c r="G13" s="67">
        <f t="shared" si="3"/>
        <v>7716</v>
      </c>
      <c r="H13" s="67">
        <f t="shared" si="3"/>
        <v>7716</v>
      </c>
      <c r="I13" s="67">
        <f t="shared" si="3"/>
        <v>0</v>
      </c>
      <c r="J13" s="67">
        <f t="shared" si="3"/>
        <v>0</v>
      </c>
      <c r="K13" s="67">
        <f t="shared" si="3"/>
        <v>0</v>
      </c>
      <c r="L13" s="67">
        <f t="shared" si="3"/>
        <v>-7716</v>
      </c>
    </row>
    <row r="14" spans="1:12" ht="15.75" thickBot="1" x14ac:dyDescent="0.3"/>
    <row r="15" spans="1:12" s="21" customFormat="1" ht="30.75" thickBot="1" x14ac:dyDescent="0.3">
      <c r="A15" s="37"/>
      <c r="B15" s="20" t="s">
        <v>37</v>
      </c>
      <c r="C15" s="56"/>
      <c r="D15" s="65" t="s">
        <v>38</v>
      </c>
      <c r="E15" s="59"/>
      <c r="F15" s="60" t="s">
        <v>67</v>
      </c>
      <c r="G15" s="78" t="s">
        <v>6</v>
      </c>
      <c r="H15" s="78" t="s">
        <v>7</v>
      </c>
      <c r="I15" s="98" t="s">
        <v>8</v>
      </c>
      <c r="J15" s="78" t="s">
        <v>9</v>
      </c>
      <c r="K15" s="99" t="s">
        <v>10</v>
      </c>
      <c r="L15" s="100" t="s">
        <v>11</v>
      </c>
    </row>
    <row r="16" spans="1:12" x14ac:dyDescent="0.25">
      <c r="B16" s="22"/>
      <c r="C16" s="23"/>
      <c r="D16" s="4"/>
      <c r="E16" s="4"/>
      <c r="F16" s="47"/>
    </row>
    <row r="17" spans="2:12" ht="15.75" thickBot="1" x14ac:dyDescent="0.3">
      <c r="B17" s="39">
        <v>8</v>
      </c>
      <c r="C17" s="40" t="s">
        <v>68</v>
      </c>
      <c r="D17" s="41"/>
      <c r="E17" s="41"/>
      <c r="F17" s="42">
        <f t="shared" ref="F17:L17" si="4">F18</f>
        <v>0</v>
      </c>
      <c r="G17" s="42">
        <f t="shared" si="4"/>
        <v>7716</v>
      </c>
      <c r="H17" s="42">
        <f t="shared" si="4"/>
        <v>7716</v>
      </c>
      <c r="I17" s="42">
        <f t="shared" si="4"/>
        <v>0</v>
      </c>
      <c r="J17" s="42">
        <f t="shared" si="4"/>
        <v>0</v>
      </c>
      <c r="K17" s="42">
        <f t="shared" si="4"/>
        <v>0</v>
      </c>
      <c r="L17" s="42">
        <f t="shared" si="4"/>
        <v>-7716</v>
      </c>
    </row>
    <row r="18" spans="2:12" s="2" customFormat="1" ht="15.75" thickTop="1" x14ac:dyDescent="0.25">
      <c r="B18" s="141">
        <v>87010</v>
      </c>
      <c r="C18" s="43" t="s">
        <v>69</v>
      </c>
      <c r="D18" s="44"/>
      <c r="E18" s="44"/>
      <c r="F18" s="45">
        <f>F19</f>
        <v>0</v>
      </c>
      <c r="G18" s="107">
        <f t="shared" ref="G18:L18" si="5">SUM(G19)</f>
        <v>7716</v>
      </c>
      <c r="H18" s="107">
        <f t="shared" si="5"/>
        <v>7716</v>
      </c>
      <c r="I18" s="107">
        <f t="shared" si="5"/>
        <v>0</v>
      </c>
      <c r="J18" s="107">
        <f t="shared" si="5"/>
        <v>0</v>
      </c>
      <c r="K18" s="107">
        <f t="shared" si="5"/>
        <v>0</v>
      </c>
      <c r="L18" s="107">
        <f t="shared" si="5"/>
        <v>-7716</v>
      </c>
    </row>
    <row r="19" spans="2:12" x14ac:dyDescent="0.25">
      <c r="B19" s="3"/>
      <c r="C19" s="82"/>
      <c r="D19" s="46" t="s">
        <v>69</v>
      </c>
      <c r="E19" s="46"/>
      <c r="F19" s="84">
        <v>0</v>
      </c>
      <c r="G19" s="132">
        <v>7716</v>
      </c>
      <c r="H19" s="86">
        <f>F19+G19</f>
        <v>7716</v>
      </c>
      <c r="I19" s="8">
        <v>0</v>
      </c>
      <c r="J19" s="86">
        <f>I19-K19</f>
        <v>0</v>
      </c>
      <c r="K19" s="8">
        <v>0</v>
      </c>
      <c r="L19" s="86">
        <f>I19-H19</f>
        <v>-7716</v>
      </c>
    </row>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3"/>
  <sheetViews>
    <sheetView view="pageLayout" zoomScaleNormal="100" workbookViewId="0">
      <selection activeCell="A3" sqref="A3"/>
    </sheetView>
  </sheetViews>
  <sheetFormatPr defaultColWidth="11.42578125" defaultRowHeight="15" x14ac:dyDescent="0.25"/>
  <cols>
    <col min="1" max="1" width="15.7109375" customWidth="1"/>
    <col min="2" max="2" width="10.7109375" customWidth="1"/>
    <col min="3" max="3" width="39.42578125" customWidth="1"/>
    <col min="4" max="4" width="1.5703125" customWidth="1"/>
    <col min="5" max="5" width="1.28515625" customWidth="1"/>
    <col min="6" max="6" width="15.5703125" customWidth="1"/>
    <col min="7" max="10" width="16.7109375" customWidth="1"/>
    <col min="11" max="11" width="13.85546875" customWidth="1"/>
    <col min="12" max="12" width="12.5703125" customWidth="1"/>
  </cols>
  <sheetData>
    <row r="1" spans="1:12" ht="18.75" x14ac:dyDescent="0.3">
      <c r="A1" s="108" t="s">
        <v>156</v>
      </c>
    </row>
    <row r="2" spans="1:12" ht="15.75" thickBot="1" x14ac:dyDescent="0.3"/>
    <row r="3" spans="1:12" s="49" customFormat="1" ht="18" thickBot="1" x14ac:dyDescent="0.35">
      <c r="A3" s="35" t="s">
        <v>70</v>
      </c>
      <c r="B3" s="48"/>
      <c r="C3" s="48"/>
      <c r="D3" s="48"/>
      <c r="E3" s="48"/>
      <c r="F3" s="67">
        <f t="shared" ref="F3:L3" si="0">F7</f>
        <v>308768.2</v>
      </c>
      <c r="G3" s="67">
        <f t="shared" si="0"/>
        <v>51414.506471999979</v>
      </c>
      <c r="H3" s="67">
        <f t="shared" si="0"/>
        <v>360182.70647199993</v>
      </c>
      <c r="I3" s="67">
        <f t="shared" si="0"/>
        <v>62880.409999999989</v>
      </c>
      <c r="J3" s="67">
        <f t="shared" si="0"/>
        <v>0</v>
      </c>
      <c r="K3" s="67">
        <f t="shared" si="0"/>
        <v>62880.409999999989</v>
      </c>
      <c r="L3" s="67">
        <f t="shared" si="0"/>
        <v>297302.29647199996</v>
      </c>
    </row>
    <row r="4" spans="1:12" ht="15.75" thickBot="1" x14ac:dyDescent="0.3"/>
    <row r="5" spans="1:12" s="38" customFormat="1" ht="45.75" thickBot="1" x14ac:dyDescent="0.3">
      <c r="A5" s="68" t="s">
        <v>71</v>
      </c>
      <c r="B5" s="50" t="s">
        <v>72</v>
      </c>
      <c r="C5" s="71" t="s">
        <v>4</v>
      </c>
      <c r="D5" s="72"/>
      <c r="E5" s="73"/>
      <c r="F5" s="60" t="s">
        <v>39</v>
      </c>
      <c r="G5" s="78" t="s">
        <v>6</v>
      </c>
      <c r="H5" s="78" t="s">
        <v>7</v>
      </c>
      <c r="I5" s="98" t="s">
        <v>21</v>
      </c>
      <c r="J5" s="78" t="s">
        <v>22</v>
      </c>
      <c r="K5" s="99" t="s">
        <v>73</v>
      </c>
      <c r="L5" s="100" t="s">
        <v>11</v>
      </c>
    </row>
    <row r="7" spans="1:12" ht="15.75" thickBot="1" x14ac:dyDescent="0.3">
      <c r="A7" s="51" t="s">
        <v>163</v>
      </c>
      <c r="B7" s="39">
        <v>1</v>
      </c>
      <c r="C7" s="40" t="s">
        <v>26</v>
      </c>
      <c r="D7" s="41"/>
      <c r="E7" s="52"/>
      <c r="F7" s="42">
        <f>SUM(F8:F15)</f>
        <v>308768.2</v>
      </c>
      <c r="G7" s="42">
        <f>SUM(G8:G15)</f>
        <v>51414.506471999979</v>
      </c>
      <c r="H7" s="42">
        <f>SUM(H8:H15)</f>
        <v>360182.70647199993</v>
      </c>
      <c r="I7" s="42">
        <f>SUM(I8:I17)</f>
        <v>62880.409999999989</v>
      </c>
      <c r="J7" s="42">
        <f t="shared" ref="J7:L7" si="1">SUM(J8:J17)</f>
        <v>0</v>
      </c>
      <c r="K7" s="42">
        <f t="shared" si="1"/>
        <v>62880.409999999989</v>
      </c>
      <c r="L7" s="42">
        <f t="shared" si="1"/>
        <v>297302.29647199996</v>
      </c>
    </row>
    <row r="8" spans="1:12" ht="15.75" thickTop="1" x14ac:dyDescent="0.25">
      <c r="A8" s="15" t="s">
        <v>75</v>
      </c>
      <c r="B8" s="70" t="s">
        <v>79</v>
      </c>
      <c r="C8" s="5" t="s">
        <v>80</v>
      </c>
      <c r="D8" s="5"/>
      <c r="E8" s="5"/>
      <c r="F8" s="8">
        <v>41838.020000000004</v>
      </c>
      <c r="G8" s="132">
        <v>414.1200000000099</v>
      </c>
      <c r="H8" s="8">
        <f t="shared" ref="H8:H14" si="2">F8+G8</f>
        <v>42252.140000000014</v>
      </c>
      <c r="I8" s="8">
        <v>9054.0300000000007</v>
      </c>
      <c r="J8" s="8">
        <f>I8-K8</f>
        <v>0</v>
      </c>
      <c r="K8" s="8">
        <v>9054.0300000000007</v>
      </c>
      <c r="L8" s="8">
        <f>H8-I8</f>
        <v>33198.110000000015</v>
      </c>
    </row>
    <row r="9" spans="1:12" x14ac:dyDescent="0.25">
      <c r="A9" s="15" t="s">
        <v>78</v>
      </c>
      <c r="B9" s="70" t="s">
        <v>82</v>
      </c>
      <c r="C9" s="5" t="s">
        <v>83</v>
      </c>
      <c r="D9" s="5"/>
      <c r="E9" s="5"/>
      <c r="F9" s="17">
        <v>183499.12</v>
      </c>
      <c r="G9" s="132">
        <v>36077.851999999984</v>
      </c>
      <c r="H9" s="8">
        <f t="shared" si="2"/>
        <v>219576.97199999998</v>
      </c>
      <c r="I9" s="8">
        <v>34678.129999999997</v>
      </c>
      <c r="J9" s="8">
        <f t="shared" ref="J9:J14" si="3">I9-K9</f>
        <v>0</v>
      </c>
      <c r="K9" s="8">
        <v>34678.129999999997</v>
      </c>
      <c r="L9" s="8">
        <f t="shared" ref="L9:L14" si="4">H9-I9</f>
        <v>184898.84199999998</v>
      </c>
    </row>
    <row r="10" spans="1:12" x14ac:dyDescent="0.25">
      <c r="A10" s="15" t="s">
        <v>81</v>
      </c>
      <c r="B10" s="70" t="s">
        <v>84</v>
      </c>
      <c r="C10" s="5" t="s">
        <v>85</v>
      </c>
      <c r="D10" s="5"/>
      <c r="E10" s="5"/>
      <c r="F10" s="8">
        <v>0</v>
      </c>
      <c r="G10" s="132">
        <v>0</v>
      </c>
      <c r="H10" s="8">
        <f t="shared" si="2"/>
        <v>0</v>
      </c>
      <c r="I10" s="17">
        <v>0</v>
      </c>
      <c r="J10" s="8">
        <f t="shared" si="3"/>
        <v>0</v>
      </c>
      <c r="K10" s="17">
        <v>0</v>
      </c>
      <c r="L10" s="8">
        <f t="shared" si="4"/>
        <v>0</v>
      </c>
    </row>
    <row r="11" spans="1:12" x14ac:dyDescent="0.25">
      <c r="B11" s="70" t="s">
        <v>86</v>
      </c>
      <c r="C11" s="5" t="s">
        <v>87</v>
      </c>
      <c r="D11" s="5"/>
      <c r="E11" s="5"/>
      <c r="F11" s="8">
        <v>1350</v>
      </c>
      <c r="G11" s="132">
        <v>150</v>
      </c>
      <c r="H11" s="8">
        <f t="shared" si="2"/>
        <v>1500</v>
      </c>
      <c r="I11" s="8">
        <v>420</v>
      </c>
      <c r="J11" s="8">
        <f t="shared" si="3"/>
        <v>0</v>
      </c>
      <c r="K11" s="8">
        <v>420</v>
      </c>
      <c r="L11" s="8">
        <f t="shared" si="4"/>
        <v>1080</v>
      </c>
    </row>
    <row r="12" spans="1:12" x14ac:dyDescent="0.25">
      <c r="B12" s="70" t="s">
        <v>88</v>
      </c>
      <c r="C12" s="5" t="s">
        <v>89</v>
      </c>
      <c r="D12" s="5"/>
      <c r="E12" s="5"/>
      <c r="F12" s="17">
        <v>74611.06</v>
      </c>
      <c r="G12" s="132">
        <v>12806.834471999988</v>
      </c>
      <c r="H12" s="8">
        <f t="shared" si="2"/>
        <v>87417.894471999985</v>
      </c>
      <c r="I12" s="8">
        <v>17103.189999999999</v>
      </c>
      <c r="J12" s="8">
        <f t="shared" si="3"/>
        <v>0</v>
      </c>
      <c r="K12" s="8">
        <v>17103.189999999999</v>
      </c>
      <c r="L12" s="8">
        <f t="shared" si="4"/>
        <v>70314.704471999983</v>
      </c>
    </row>
    <row r="13" spans="1:12" x14ac:dyDescent="0.25">
      <c r="B13" s="70" t="s">
        <v>90</v>
      </c>
      <c r="C13" s="5" t="s">
        <v>91</v>
      </c>
      <c r="D13" s="5"/>
      <c r="E13" s="5"/>
      <c r="F13" s="8">
        <v>1125</v>
      </c>
      <c r="G13" s="132">
        <v>375</v>
      </c>
      <c r="H13" s="8">
        <f t="shared" si="2"/>
        <v>1500</v>
      </c>
      <c r="I13" s="17">
        <v>0</v>
      </c>
      <c r="J13" s="8">
        <f t="shared" si="3"/>
        <v>0</v>
      </c>
      <c r="K13" s="17">
        <v>0</v>
      </c>
      <c r="L13" s="8">
        <f t="shared" si="4"/>
        <v>1500</v>
      </c>
    </row>
    <row r="14" spans="1:12" x14ac:dyDescent="0.25">
      <c r="B14" s="70" t="s">
        <v>92</v>
      </c>
      <c r="C14" s="5" t="s">
        <v>93</v>
      </c>
      <c r="D14" s="5"/>
      <c r="E14" s="5"/>
      <c r="F14" s="14">
        <v>6345</v>
      </c>
      <c r="G14" s="132">
        <v>1590.7000000000007</v>
      </c>
      <c r="H14" s="8">
        <f t="shared" si="2"/>
        <v>7935.7000000000007</v>
      </c>
      <c r="I14" s="8">
        <v>1625.06</v>
      </c>
      <c r="J14" s="8">
        <f t="shared" si="3"/>
        <v>0</v>
      </c>
      <c r="K14" s="8">
        <v>1625.06</v>
      </c>
      <c r="L14" s="8">
        <f t="shared" si="4"/>
        <v>6310.6400000000012</v>
      </c>
    </row>
    <row r="16" spans="1:12" x14ac:dyDescent="0.25">
      <c r="B16" s="74"/>
    </row>
    <row r="17" spans="2:4" x14ac:dyDescent="0.25">
      <c r="B17" s="75"/>
    </row>
    <row r="23" spans="2:4" x14ac:dyDescent="0.25">
      <c r="D23" s="17"/>
    </row>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1"/>
  <sheetViews>
    <sheetView view="pageLayout" zoomScaleNormal="100" workbookViewId="0"/>
  </sheetViews>
  <sheetFormatPr defaultColWidth="11.42578125" defaultRowHeight="15" x14ac:dyDescent="0.25"/>
  <cols>
    <col min="1" max="1" width="15.7109375" customWidth="1"/>
    <col min="2" max="2" width="10.7109375" customWidth="1"/>
    <col min="3" max="3" width="1.7109375" customWidth="1"/>
    <col min="4" max="4" width="64" customWidth="1"/>
    <col min="5" max="5" width="1.85546875" customWidth="1"/>
    <col min="6" max="6" width="14.85546875" customWidth="1"/>
    <col min="7" max="10" width="16.7109375" customWidth="1"/>
    <col min="11" max="11" width="11.42578125" customWidth="1"/>
    <col min="12" max="12" width="14" customWidth="1"/>
  </cols>
  <sheetData>
    <row r="1" spans="1:14" ht="18.75" x14ac:dyDescent="0.3">
      <c r="A1" s="108" t="s">
        <v>156</v>
      </c>
    </row>
    <row r="2" spans="1:14" ht="15.75" thickBot="1" x14ac:dyDescent="0.3"/>
    <row r="3" spans="1:14" s="49" customFormat="1" ht="18" thickBot="1" x14ac:dyDescent="0.35">
      <c r="A3" s="35" t="s">
        <v>94</v>
      </c>
      <c r="B3" s="48"/>
      <c r="C3" s="48"/>
      <c r="D3" s="48"/>
      <c r="E3" s="48"/>
      <c r="F3" s="67">
        <f t="shared" ref="F3:L3" si="0">F7</f>
        <v>167774.68</v>
      </c>
      <c r="G3" s="67">
        <f t="shared" si="0"/>
        <v>-43698.51</v>
      </c>
      <c r="H3" s="67">
        <f t="shared" si="0"/>
        <v>124076.16999999998</v>
      </c>
      <c r="I3" s="67">
        <f t="shared" si="0"/>
        <v>5707.83</v>
      </c>
      <c r="J3" s="67">
        <f t="shared" si="0"/>
        <v>4427.91</v>
      </c>
      <c r="K3" s="67">
        <f t="shared" si="0"/>
        <v>1279.9199999999998</v>
      </c>
      <c r="L3" s="67">
        <f t="shared" si="0"/>
        <v>118368.33999999998</v>
      </c>
    </row>
    <row r="4" spans="1:14" ht="15.75" thickBot="1" x14ac:dyDescent="0.3"/>
    <row r="5" spans="1:14" s="38" customFormat="1" ht="45.75" thickBot="1" x14ac:dyDescent="0.3">
      <c r="A5" s="68" t="s">
        <v>71</v>
      </c>
      <c r="B5" s="50" t="s">
        <v>72</v>
      </c>
      <c r="C5" s="71"/>
      <c r="D5" s="72" t="s">
        <v>38</v>
      </c>
      <c r="E5" s="73"/>
      <c r="F5" s="60" t="s">
        <v>39</v>
      </c>
      <c r="G5" s="78" t="s">
        <v>6</v>
      </c>
      <c r="H5" s="78" t="s">
        <v>7</v>
      </c>
      <c r="I5" s="98" t="s">
        <v>21</v>
      </c>
      <c r="J5" s="78" t="s">
        <v>22</v>
      </c>
      <c r="K5" s="99" t="s">
        <v>73</v>
      </c>
      <c r="L5" s="100" t="s">
        <v>11</v>
      </c>
    </row>
    <row r="7" spans="1:14" ht="15.75" thickBot="1" x14ac:dyDescent="0.3">
      <c r="A7" s="51" t="s">
        <v>163</v>
      </c>
      <c r="B7" s="39">
        <v>2</v>
      </c>
      <c r="C7" s="53" t="s">
        <v>95</v>
      </c>
      <c r="D7" s="41"/>
      <c r="E7" s="52"/>
      <c r="F7" s="42">
        <f>SUM(F8:F30)</f>
        <v>167774.68</v>
      </c>
      <c r="G7" s="42">
        <f t="shared" ref="G7:L7" si="1">SUM(G8:G30)</f>
        <v>-43698.51</v>
      </c>
      <c r="H7" s="42">
        <f t="shared" si="1"/>
        <v>124076.16999999998</v>
      </c>
      <c r="I7" s="42">
        <f t="shared" si="1"/>
        <v>5707.83</v>
      </c>
      <c r="J7" s="42">
        <f t="shared" si="1"/>
        <v>4427.91</v>
      </c>
      <c r="K7" s="42">
        <f t="shared" si="1"/>
        <v>1279.9199999999998</v>
      </c>
      <c r="L7" s="42">
        <f t="shared" si="1"/>
        <v>118368.33999999998</v>
      </c>
    </row>
    <row r="8" spans="1:14" ht="15.75" thickTop="1" x14ac:dyDescent="0.25">
      <c r="A8" s="15" t="s">
        <v>75</v>
      </c>
      <c r="B8" s="70" t="s">
        <v>96</v>
      </c>
      <c r="C8" s="5" t="s">
        <v>97</v>
      </c>
      <c r="D8" s="5"/>
      <c r="E8" s="5"/>
      <c r="F8" s="137">
        <v>0</v>
      </c>
      <c r="G8" s="8">
        <v>0</v>
      </c>
      <c r="H8" s="8">
        <f>F8+G8</f>
        <v>0</v>
      </c>
      <c r="I8" s="8">
        <v>0</v>
      </c>
      <c r="J8" s="8">
        <f t="shared" ref="J8:J26" si="2">I8-K8</f>
        <v>0</v>
      </c>
      <c r="K8" s="8">
        <v>0</v>
      </c>
      <c r="L8" s="8">
        <f t="shared" ref="L8:L26" si="3">H8-I8</f>
        <v>0</v>
      </c>
      <c r="N8" s="137"/>
    </row>
    <row r="9" spans="1:14" x14ac:dyDescent="0.25">
      <c r="A9" s="15" t="s">
        <v>78</v>
      </c>
      <c r="B9" s="70" t="s">
        <v>98</v>
      </c>
      <c r="C9" s="5" t="s">
        <v>99</v>
      </c>
      <c r="D9" s="5"/>
      <c r="E9" s="5"/>
      <c r="F9" s="137">
        <v>500</v>
      </c>
      <c r="G9" s="8">
        <v>0</v>
      </c>
      <c r="H9" s="8">
        <f>F9+G9</f>
        <v>500</v>
      </c>
      <c r="I9" s="8">
        <v>91.04</v>
      </c>
      <c r="J9" s="8">
        <f t="shared" si="2"/>
        <v>0</v>
      </c>
      <c r="K9" s="8">
        <v>91.04</v>
      </c>
      <c r="L9" s="8">
        <f>H9-I9</f>
        <v>408.96</v>
      </c>
      <c r="N9" s="137"/>
    </row>
    <row r="10" spans="1:14" x14ac:dyDescent="0.25">
      <c r="A10" s="15" t="s">
        <v>81</v>
      </c>
      <c r="B10" s="70" t="s">
        <v>179</v>
      </c>
      <c r="C10" s="5" t="s">
        <v>180</v>
      </c>
      <c r="D10" s="5"/>
      <c r="E10" s="5"/>
      <c r="F10" s="137">
        <v>0</v>
      </c>
      <c r="G10" s="8">
        <v>0</v>
      </c>
      <c r="H10" s="8">
        <f t="shared" ref="H10:H26" si="4">F10+G10</f>
        <v>0</v>
      </c>
      <c r="I10" s="8">
        <v>0</v>
      </c>
      <c r="J10" s="8">
        <f t="shared" si="2"/>
        <v>0</v>
      </c>
      <c r="K10" s="8">
        <v>0</v>
      </c>
      <c r="L10" s="8">
        <f t="shared" si="3"/>
        <v>0</v>
      </c>
      <c r="N10" s="137"/>
    </row>
    <row r="11" spans="1:14" x14ac:dyDescent="0.25">
      <c r="B11" s="70" t="s">
        <v>100</v>
      </c>
      <c r="C11" s="5" t="s">
        <v>181</v>
      </c>
      <c r="D11" s="5"/>
      <c r="E11" s="5"/>
      <c r="F11" s="137">
        <v>0</v>
      </c>
      <c r="G11" s="8">
        <v>0</v>
      </c>
      <c r="H11" s="8">
        <f t="shared" si="4"/>
        <v>0</v>
      </c>
      <c r="I11" s="8">
        <v>0</v>
      </c>
      <c r="J11" s="8">
        <f t="shared" si="2"/>
        <v>0</v>
      </c>
      <c r="K11" s="8">
        <v>0</v>
      </c>
      <c r="L11" s="8">
        <f t="shared" si="3"/>
        <v>0</v>
      </c>
      <c r="N11" s="137"/>
    </row>
    <row r="12" spans="1:14" x14ac:dyDescent="0.25">
      <c r="B12" s="70" t="s">
        <v>102</v>
      </c>
      <c r="C12" s="5" t="s">
        <v>182</v>
      </c>
      <c r="D12" s="5"/>
      <c r="E12" s="5"/>
      <c r="F12" s="137">
        <v>5000</v>
      </c>
      <c r="G12" s="8">
        <v>0</v>
      </c>
      <c r="H12" s="8">
        <f t="shared" si="4"/>
        <v>5000</v>
      </c>
      <c r="I12" s="8">
        <v>609.22</v>
      </c>
      <c r="J12" s="8">
        <f t="shared" si="2"/>
        <v>247.29000000000002</v>
      </c>
      <c r="K12" s="8">
        <v>361.93</v>
      </c>
      <c r="L12" s="8">
        <f t="shared" si="3"/>
        <v>4390.78</v>
      </c>
      <c r="N12" s="137"/>
    </row>
    <row r="13" spans="1:14" x14ac:dyDescent="0.25">
      <c r="B13" s="70" t="s">
        <v>104</v>
      </c>
      <c r="C13" s="5" t="s">
        <v>105</v>
      </c>
      <c r="D13" s="5"/>
      <c r="E13" s="5"/>
      <c r="F13" s="137">
        <v>1750</v>
      </c>
      <c r="G13" s="8">
        <v>0</v>
      </c>
      <c r="H13" s="8">
        <f t="shared" si="4"/>
        <v>1750</v>
      </c>
      <c r="I13" s="8">
        <v>226.89</v>
      </c>
      <c r="J13" s="8">
        <f t="shared" si="2"/>
        <v>75.63</v>
      </c>
      <c r="K13" s="8">
        <v>151.26</v>
      </c>
      <c r="L13" s="8">
        <f t="shared" si="3"/>
        <v>1523.1100000000001</v>
      </c>
      <c r="N13" s="137"/>
    </row>
    <row r="14" spans="1:14" x14ac:dyDescent="0.25">
      <c r="B14" s="70" t="s">
        <v>106</v>
      </c>
      <c r="C14" s="5" t="s">
        <v>107</v>
      </c>
      <c r="D14" s="5"/>
      <c r="E14" s="5"/>
      <c r="F14" s="137">
        <v>0</v>
      </c>
      <c r="G14" s="8">
        <v>0</v>
      </c>
      <c r="H14" s="8">
        <f t="shared" si="4"/>
        <v>0</v>
      </c>
      <c r="I14" s="8">
        <v>0</v>
      </c>
      <c r="J14" s="8">
        <f t="shared" si="2"/>
        <v>0</v>
      </c>
      <c r="K14" s="8">
        <v>0</v>
      </c>
      <c r="L14" s="8">
        <f t="shared" si="3"/>
        <v>0</v>
      </c>
      <c r="N14" s="137"/>
    </row>
    <row r="15" spans="1:14" x14ac:dyDescent="0.25">
      <c r="B15" s="70" t="s">
        <v>108</v>
      </c>
      <c r="C15" s="5" t="s">
        <v>109</v>
      </c>
      <c r="D15" s="5"/>
      <c r="E15" s="5"/>
      <c r="F15" s="137">
        <v>15000</v>
      </c>
      <c r="G15" s="8">
        <v>0</v>
      </c>
      <c r="H15" s="8">
        <f t="shared" si="4"/>
        <v>15000</v>
      </c>
      <c r="I15" s="8">
        <v>220.61</v>
      </c>
      <c r="J15" s="8">
        <f t="shared" si="2"/>
        <v>220.61</v>
      </c>
      <c r="K15" s="8">
        <v>0</v>
      </c>
      <c r="L15" s="8">
        <f t="shared" si="3"/>
        <v>14779.39</v>
      </c>
      <c r="N15" s="137"/>
    </row>
    <row r="16" spans="1:14" x14ac:dyDescent="0.25">
      <c r="B16" s="70" t="s">
        <v>110</v>
      </c>
      <c r="C16" s="5" t="s">
        <v>111</v>
      </c>
      <c r="D16" s="5"/>
      <c r="E16" s="5"/>
      <c r="F16" s="137">
        <v>2000</v>
      </c>
      <c r="G16" s="8">
        <v>0</v>
      </c>
      <c r="H16" s="8">
        <f t="shared" si="4"/>
        <v>2000</v>
      </c>
      <c r="I16" s="8">
        <v>453.4</v>
      </c>
      <c r="J16" s="8">
        <f t="shared" si="2"/>
        <v>87.849999999999966</v>
      </c>
      <c r="K16" s="8">
        <v>365.55</v>
      </c>
      <c r="L16" s="8">
        <f t="shared" si="3"/>
        <v>1546.6</v>
      </c>
      <c r="N16" s="137"/>
    </row>
    <row r="17" spans="2:14" x14ac:dyDescent="0.25">
      <c r="B17" s="70" t="s">
        <v>112</v>
      </c>
      <c r="C17" s="5" t="s">
        <v>113</v>
      </c>
      <c r="D17" s="5"/>
      <c r="E17" s="5"/>
      <c r="F17" s="137">
        <v>0</v>
      </c>
      <c r="G17" s="8">
        <v>0</v>
      </c>
      <c r="H17" s="8">
        <f t="shared" si="4"/>
        <v>0</v>
      </c>
      <c r="I17" s="8">
        <v>0</v>
      </c>
      <c r="J17" s="8">
        <f t="shared" si="2"/>
        <v>0</v>
      </c>
      <c r="K17" s="8">
        <v>0</v>
      </c>
      <c r="L17" s="8">
        <f t="shared" si="3"/>
        <v>0</v>
      </c>
      <c r="N17" s="137"/>
    </row>
    <row r="18" spans="2:14" x14ac:dyDescent="0.25">
      <c r="B18" s="70" t="s">
        <v>114</v>
      </c>
      <c r="C18" s="5" t="s">
        <v>115</v>
      </c>
      <c r="D18" s="5"/>
      <c r="E18" s="5"/>
      <c r="F18" s="137">
        <v>150</v>
      </c>
      <c r="G18" s="8">
        <v>0</v>
      </c>
      <c r="H18" s="8">
        <f t="shared" si="4"/>
        <v>150</v>
      </c>
      <c r="I18" s="8">
        <v>146</v>
      </c>
      <c r="J18" s="8">
        <f t="shared" si="2"/>
        <v>0</v>
      </c>
      <c r="K18" s="8">
        <v>146</v>
      </c>
      <c r="L18" s="8">
        <f t="shared" si="3"/>
        <v>4</v>
      </c>
      <c r="N18" s="137"/>
    </row>
    <row r="19" spans="2:14" x14ac:dyDescent="0.25">
      <c r="B19" s="70" t="s">
        <v>116</v>
      </c>
      <c r="C19" s="5" t="s">
        <v>117</v>
      </c>
      <c r="D19" s="5"/>
      <c r="E19" s="5"/>
      <c r="F19" s="137">
        <v>500</v>
      </c>
      <c r="G19" s="8">
        <v>0</v>
      </c>
      <c r="H19" s="8">
        <f t="shared" si="4"/>
        <v>500</v>
      </c>
      <c r="I19" s="8">
        <v>0</v>
      </c>
      <c r="J19" s="8">
        <f t="shared" si="2"/>
        <v>0</v>
      </c>
      <c r="K19" s="8">
        <v>0</v>
      </c>
      <c r="L19" s="8">
        <f t="shared" si="3"/>
        <v>500</v>
      </c>
      <c r="N19" s="137"/>
    </row>
    <row r="20" spans="2:14" x14ac:dyDescent="0.25">
      <c r="B20" s="70" t="s">
        <v>118</v>
      </c>
      <c r="C20" s="5" t="s">
        <v>119</v>
      </c>
      <c r="D20" s="5"/>
      <c r="E20" s="6"/>
      <c r="F20" s="137">
        <v>0</v>
      </c>
      <c r="G20" s="8">
        <v>0</v>
      </c>
      <c r="H20" s="8">
        <f>F20+G20</f>
        <v>0</v>
      </c>
      <c r="I20" s="8">
        <v>0</v>
      </c>
      <c r="J20" s="8">
        <f t="shared" si="2"/>
        <v>0</v>
      </c>
      <c r="K20" s="8">
        <v>0</v>
      </c>
      <c r="L20" s="8">
        <f t="shared" si="3"/>
        <v>0</v>
      </c>
      <c r="N20" s="137"/>
    </row>
    <row r="21" spans="2:14" x14ac:dyDescent="0.25">
      <c r="B21" s="70" t="s">
        <v>120</v>
      </c>
      <c r="C21" s="5" t="s">
        <v>121</v>
      </c>
      <c r="D21" s="5"/>
      <c r="E21" s="5"/>
      <c r="F21" s="137">
        <v>575</v>
      </c>
      <c r="G21" s="8">
        <v>0</v>
      </c>
      <c r="H21" s="8">
        <f t="shared" si="4"/>
        <v>575</v>
      </c>
      <c r="I21" s="8">
        <v>0</v>
      </c>
      <c r="J21" s="8">
        <f t="shared" si="2"/>
        <v>0</v>
      </c>
      <c r="K21" s="8">
        <v>0</v>
      </c>
      <c r="L21" s="8">
        <f t="shared" si="3"/>
        <v>575</v>
      </c>
      <c r="N21" s="137"/>
    </row>
    <row r="22" spans="2:14" x14ac:dyDescent="0.25">
      <c r="B22" s="70" t="s">
        <v>187</v>
      </c>
      <c r="C22" s="5" t="s">
        <v>188</v>
      </c>
      <c r="D22" s="5"/>
      <c r="E22" s="5"/>
      <c r="F22" s="137">
        <v>0</v>
      </c>
      <c r="G22" s="8">
        <v>0</v>
      </c>
      <c r="H22" s="8">
        <v>0</v>
      </c>
      <c r="I22" s="8">
        <v>28.08</v>
      </c>
      <c r="J22" s="8">
        <f t="shared" ref="J22" si="5">I22-K22</f>
        <v>0</v>
      </c>
      <c r="K22" s="8">
        <v>28.08</v>
      </c>
      <c r="L22" s="8">
        <f t="shared" ref="L22" si="6">H22-I22</f>
        <v>-28.08</v>
      </c>
      <c r="N22" s="137"/>
    </row>
    <row r="23" spans="2:14" x14ac:dyDescent="0.25">
      <c r="B23" s="70" t="s">
        <v>122</v>
      </c>
      <c r="C23" s="5" t="s">
        <v>123</v>
      </c>
      <c r="D23" s="5"/>
      <c r="E23" s="5"/>
      <c r="F23" s="137">
        <v>2499.6799999999998</v>
      </c>
      <c r="G23" s="8">
        <v>0</v>
      </c>
      <c r="H23" s="8">
        <f t="shared" si="4"/>
        <v>2499.6799999999998</v>
      </c>
      <c r="I23" s="8">
        <v>3.81</v>
      </c>
      <c r="J23" s="8">
        <f t="shared" si="2"/>
        <v>0</v>
      </c>
      <c r="K23" s="8">
        <v>3.81</v>
      </c>
      <c r="L23" s="8">
        <f t="shared" si="3"/>
        <v>2495.87</v>
      </c>
      <c r="N23" s="137"/>
    </row>
    <row r="24" spans="2:14" x14ac:dyDescent="0.25">
      <c r="B24" s="69" t="s">
        <v>124</v>
      </c>
      <c r="C24" s="6" t="s">
        <v>125</v>
      </c>
      <c r="D24" s="5"/>
      <c r="E24" s="5"/>
      <c r="F24" s="137">
        <v>110075</v>
      </c>
      <c r="G24" s="132">
        <f>-51414.51+7716</f>
        <v>-43698.51</v>
      </c>
      <c r="H24" s="8">
        <f t="shared" si="4"/>
        <v>66376.489999999991</v>
      </c>
      <c r="I24" s="8">
        <v>3928.78</v>
      </c>
      <c r="J24" s="8">
        <f t="shared" si="2"/>
        <v>3796.53</v>
      </c>
      <c r="K24" s="8">
        <v>132.25</v>
      </c>
      <c r="L24" s="8">
        <f>H24-I24</f>
        <v>62447.709999999992</v>
      </c>
      <c r="N24" s="137"/>
    </row>
    <row r="25" spans="2:14" x14ac:dyDescent="0.25">
      <c r="B25" s="70" t="s">
        <v>126</v>
      </c>
      <c r="C25" s="5" t="s">
        <v>127</v>
      </c>
      <c r="D25" s="5"/>
      <c r="E25" s="5"/>
      <c r="F25" s="137">
        <v>29000</v>
      </c>
      <c r="G25" s="8">
        <v>0</v>
      </c>
      <c r="H25" s="8">
        <f t="shared" si="4"/>
        <v>29000</v>
      </c>
      <c r="I25" s="8">
        <v>0</v>
      </c>
      <c r="J25" s="8">
        <f t="shared" si="2"/>
        <v>0</v>
      </c>
      <c r="K25" s="8">
        <v>0</v>
      </c>
      <c r="L25" s="8">
        <f t="shared" si="3"/>
        <v>29000</v>
      </c>
      <c r="N25" s="137"/>
    </row>
    <row r="26" spans="2:14" x14ac:dyDescent="0.25">
      <c r="B26" s="70" t="s">
        <v>128</v>
      </c>
      <c r="C26" s="5" t="s">
        <v>129</v>
      </c>
      <c r="D26" s="5"/>
      <c r="E26" s="5"/>
      <c r="F26" s="137">
        <v>75</v>
      </c>
      <c r="G26" s="8">
        <v>0</v>
      </c>
      <c r="H26" s="8">
        <f t="shared" si="4"/>
        <v>75</v>
      </c>
      <c r="I26" s="8">
        <v>0</v>
      </c>
      <c r="J26" s="8">
        <f t="shared" si="2"/>
        <v>0</v>
      </c>
      <c r="K26" s="8">
        <v>0</v>
      </c>
      <c r="L26" s="8">
        <f t="shared" si="3"/>
        <v>75</v>
      </c>
      <c r="N26" s="137"/>
    </row>
    <row r="27" spans="2:14" x14ac:dyDescent="0.25">
      <c r="B27" s="70" t="s">
        <v>130</v>
      </c>
      <c r="C27" s="5" t="s">
        <v>131</v>
      </c>
      <c r="F27" s="17">
        <v>250</v>
      </c>
      <c r="G27" s="8">
        <v>0</v>
      </c>
      <c r="H27" s="8">
        <f t="shared" ref="H27:H30" si="7">F27+G27</f>
        <v>250</v>
      </c>
      <c r="I27" s="8">
        <v>0</v>
      </c>
      <c r="J27" s="8">
        <f t="shared" ref="J27:J30" si="8">I27-K27</f>
        <v>0</v>
      </c>
      <c r="K27" s="8">
        <v>0</v>
      </c>
      <c r="L27" s="8">
        <f t="shared" ref="L27:L30" si="9">H27-I27</f>
        <v>250</v>
      </c>
      <c r="N27" s="144"/>
    </row>
    <row r="28" spans="2:14" ht="14.25" customHeight="1" x14ac:dyDescent="0.25">
      <c r="B28" s="70" t="s">
        <v>132</v>
      </c>
      <c r="C28" s="5" t="s">
        <v>133</v>
      </c>
      <c r="F28" s="17">
        <v>150</v>
      </c>
      <c r="G28" s="8">
        <v>0</v>
      </c>
      <c r="H28" s="8">
        <f t="shared" si="7"/>
        <v>150</v>
      </c>
      <c r="I28" s="8">
        <v>0</v>
      </c>
      <c r="J28" s="8">
        <f t="shared" si="8"/>
        <v>0</v>
      </c>
      <c r="K28" s="8">
        <v>0</v>
      </c>
      <c r="L28" s="8">
        <f t="shared" si="9"/>
        <v>150</v>
      </c>
      <c r="N28" s="144"/>
    </row>
    <row r="29" spans="2:14" ht="15" customHeight="1" x14ac:dyDescent="0.25">
      <c r="B29" s="70" t="s">
        <v>134</v>
      </c>
      <c r="C29" s="5" t="s">
        <v>135</v>
      </c>
      <c r="F29" s="17">
        <v>250</v>
      </c>
      <c r="G29" s="8">
        <v>0</v>
      </c>
      <c r="H29" s="8">
        <f t="shared" si="7"/>
        <v>250</v>
      </c>
      <c r="I29" s="8">
        <v>0</v>
      </c>
      <c r="J29" s="8">
        <f t="shared" si="8"/>
        <v>0</v>
      </c>
      <c r="K29" s="8">
        <v>0</v>
      </c>
      <c r="L29" s="8">
        <f t="shared" si="9"/>
        <v>250</v>
      </c>
      <c r="N29" s="144"/>
    </row>
    <row r="30" spans="2:14" ht="15" customHeight="1" x14ac:dyDescent="0.25">
      <c r="B30" s="69" t="s">
        <v>136</v>
      </c>
      <c r="C30" s="6" t="s">
        <v>137</v>
      </c>
      <c r="F30" s="17">
        <v>0</v>
      </c>
      <c r="G30" s="8">
        <v>0</v>
      </c>
      <c r="H30" s="8">
        <f t="shared" si="7"/>
        <v>0</v>
      </c>
      <c r="I30" s="8">
        <v>0</v>
      </c>
      <c r="J30" s="8">
        <f t="shared" si="8"/>
        <v>0</v>
      </c>
      <c r="K30" s="8">
        <v>0</v>
      </c>
      <c r="L30" s="8">
        <f t="shared" si="9"/>
        <v>0</v>
      </c>
      <c r="N30" s="144"/>
    </row>
    <row r="31" spans="2:14" ht="15" customHeight="1" x14ac:dyDescent="0.25">
      <c r="B31" s="34"/>
      <c r="C31" s="34"/>
      <c r="D31" s="34"/>
    </row>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0"/>
  <sheetViews>
    <sheetView view="pageLayout" zoomScaleNormal="100" workbookViewId="0"/>
  </sheetViews>
  <sheetFormatPr defaultColWidth="11.42578125" defaultRowHeight="15" x14ac:dyDescent="0.25"/>
  <cols>
    <col min="1" max="1" width="15.7109375" customWidth="1"/>
    <col min="2" max="2" width="13.28515625" customWidth="1"/>
    <col min="3" max="3" width="1.28515625" customWidth="1"/>
    <col min="4" max="4" width="44" customWidth="1"/>
    <col min="5" max="5" width="4.28515625" customWidth="1"/>
    <col min="6" max="6" width="16.5703125" customWidth="1"/>
    <col min="7" max="10" width="16.7109375" customWidth="1"/>
    <col min="11" max="11" width="11.42578125" customWidth="1"/>
    <col min="12" max="12" width="12.28515625" customWidth="1"/>
  </cols>
  <sheetData>
    <row r="1" spans="1:12" ht="18.75" x14ac:dyDescent="0.3">
      <c r="A1" s="108" t="s">
        <v>156</v>
      </c>
    </row>
    <row r="2" spans="1:12" ht="15.75" thickBot="1" x14ac:dyDescent="0.3"/>
    <row r="3" spans="1:12" s="13" customFormat="1" ht="18" thickBot="1" x14ac:dyDescent="0.35">
      <c r="A3" s="35" t="s">
        <v>138</v>
      </c>
      <c r="B3" s="36"/>
      <c r="C3" s="36"/>
      <c r="D3" s="36"/>
      <c r="E3" s="36"/>
      <c r="F3" s="67">
        <f t="shared" ref="F3:L3" si="0">F7</f>
        <v>150</v>
      </c>
      <c r="G3" s="67">
        <f t="shared" si="0"/>
        <v>0</v>
      </c>
      <c r="H3" s="67">
        <f t="shared" si="0"/>
        <v>150</v>
      </c>
      <c r="I3" s="67">
        <f t="shared" si="0"/>
        <v>22.52</v>
      </c>
      <c r="J3" s="67">
        <f t="shared" si="0"/>
        <v>0</v>
      </c>
      <c r="K3" s="67">
        <f t="shared" si="0"/>
        <v>22.52</v>
      </c>
      <c r="L3" s="67">
        <f t="shared" si="0"/>
        <v>127.48</v>
      </c>
    </row>
    <row r="4" spans="1:12" ht="15.75" thickBot="1" x14ac:dyDescent="0.3"/>
    <row r="5" spans="1:12" s="38" customFormat="1" ht="45.75" thickBot="1" x14ac:dyDescent="0.3">
      <c r="A5" s="68" t="s">
        <v>71</v>
      </c>
      <c r="B5" s="50" t="s">
        <v>72</v>
      </c>
      <c r="C5" s="71"/>
      <c r="D5" s="72" t="s">
        <v>38</v>
      </c>
      <c r="E5" s="73"/>
      <c r="F5" s="60" t="s">
        <v>39</v>
      </c>
      <c r="G5" s="78" t="s">
        <v>164</v>
      </c>
      <c r="H5" s="78" t="s">
        <v>7</v>
      </c>
      <c r="I5" s="98" t="s">
        <v>21</v>
      </c>
      <c r="J5" s="78" t="s">
        <v>22</v>
      </c>
      <c r="K5" s="99" t="s">
        <v>73</v>
      </c>
      <c r="L5" s="100" t="s">
        <v>11</v>
      </c>
    </row>
    <row r="7" spans="1:12" ht="15.75" thickBot="1" x14ac:dyDescent="0.3">
      <c r="A7" s="51" t="s">
        <v>163</v>
      </c>
      <c r="B7" s="39">
        <v>3</v>
      </c>
      <c r="C7" s="40" t="s">
        <v>28</v>
      </c>
      <c r="D7" s="41"/>
      <c r="E7" s="52"/>
      <c r="F7" s="42">
        <f t="shared" ref="F7:I7" si="1">SUM(F8:F10)</f>
        <v>150</v>
      </c>
      <c r="G7" s="42">
        <f t="shared" si="1"/>
        <v>0</v>
      </c>
      <c r="H7" s="42">
        <f t="shared" si="1"/>
        <v>150</v>
      </c>
      <c r="I7" s="42">
        <f t="shared" si="1"/>
        <v>22.52</v>
      </c>
      <c r="J7" s="42">
        <f t="shared" ref="J7" si="2">SUM(J8:J10)</f>
        <v>0</v>
      </c>
      <c r="K7" s="42">
        <f t="shared" ref="K7" si="3">SUM(K8:K10)</f>
        <v>22.52</v>
      </c>
      <c r="L7" s="42">
        <f t="shared" ref="L7" si="4">SUM(L8:L10)</f>
        <v>127.48</v>
      </c>
    </row>
    <row r="8" spans="1:12" ht="15.75" thickTop="1" x14ac:dyDescent="0.25">
      <c r="A8" s="15" t="s">
        <v>75</v>
      </c>
      <c r="B8" s="70" t="s">
        <v>139</v>
      </c>
      <c r="C8" s="5" t="s">
        <v>140</v>
      </c>
      <c r="D8" s="5"/>
      <c r="E8" s="5"/>
      <c r="F8" s="14">
        <v>15</v>
      </c>
      <c r="G8" s="14">
        <v>0</v>
      </c>
      <c r="H8" s="14">
        <f>F8+G8</f>
        <v>15</v>
      </c>
      <c r="I8" s="8">
        <v>0</v>
      </c>
      <c r="J8" s="8">
        <f>I8-K8</f>
        <v>0</v>
      </c>
      <c r="K8" s="8">
        <v>0</v>
      </c>
      <c r="L8" s="8">
        <f>H8-I8</f>
        <v>15</v>
      </c>
    </row>
    <row r="9" spans="1:12" x14ac:dyDescent="0.25">
      <c r="A9" s="15" t="s">
        <v>78</v>
      </c>
      <c r="B9" s="70">
        <v>35900</v>
      </c>
      <c r="C9" s="5" t="s">
        <v>141</v>
      </c>
      <c r="D9" s="5"/>
      <c r="E9" s="5"/>
      <c r="F9" s="14">
        <v>135</v>
      </c>
      <c r="G9" s="14">
        <v>0</v>
      </c>
      <c r="H9" s="14">
        <f>F9+G9</f>
        <v>135</v>
      </c>
      <c r="I9" s="8">
        <v>22.52</v>
      </c>
      <c r="J9" s="8">
        <f>I9-K9</f>
        <v>0</v>
      </c>
      <c r="K9" s="8">
        <v>22.52</v>
      </c>
      <c r="L9" s="8">
        <f>H9-I9</f>
        <v>112.48</v>
      </c>
    </row>
    <row r="10" spans="1:12" x14ac:dyDescent="0.25">
      <c r="A10" s="15" t="s">
        <v>81</v>
      </c>
    </row>
    <row r="11" spans="1:12" ht="15.75" thickBot="1" x14ac:dyDescent="0.3"/>
    <row r="12" spans="1:12" ht="18" thickBot="1" x14ac:dyDescent="0.35">
      <c r="A12" s="35" t="s">
        <v>142</v>
      </c>
      <c r="B12" s="36"/>
      <c r="C12" s="36"/>
      <c r="D12" s="36"/>
      <c r="E12" s="94"/>
      <c r="F12" s="67">
        <f t="shared" ref="F12:L12" si="5">F16</f>
        <v>0</v>
      </c>
      <c r="G12" s="67">
        <f t="shared" si="5"/>
        <v>0</v>
      </c>
      <c r="H12" s="67">
        <f t="shared" si="5"/>
        <v>0</v>
      </c>
      <c r="I12" s="67">
        <f t="shared" si="5"/>
        <v>0</v>
      </c>
      <c r="J12" s="67">
        <f t="shared" si="5"/>
        <v>0</v>
      </c>
      <c r="K12" s="67">
        <f t="shared" si="5"/>
        <v>0</v>
      </c>
      <c r="L12" s="67">
        <f t="shared" si="5"/>
        <v>0</v>
      </c>
    </row>
    <row r="13" spans="1:12" ht="15" customHeight="1" thickBot="1" x14ac:dyDescent="0.3"/>
    <row r="14" spans="1:12" ht="45.75" thickBot="1" x14ac:dyDescent="0.3">
      <c r="A14" s="68" t="s">
        <v>71</v>
      </c>
      <c r="B14" s="50" t="s">
        <v>72</v>
      </c>
      <c r="C14" s="71"/>
      <c r="D14" s="72" t="s">
        <v>38</v>
      </c>
      <c r="E14" s="93"/>
      <c r="F14" s="60" t="s">
        <v>39</v>
      </c>
      <c r="G14" s="88" t="s">
        <v>6</v>
      </c>
      <c r="H14" s="78" t="s">
        <v>7</v>
      </c>
      <c r="I14" s="98" t="s">
        <v>21</v>
      </c>
      <c r="J14" s="78" t="s">
        <v>22</v>
      </c>
      <c r="K14" s="99" t="s">
        <v>23</v>
      </c>
      <c r="L14" s="100" t="s">
        <v>11</v>
      </c>
    </row>
    <row r="16" spans="1:12" ht="15.75" thickBot="1" x14ac:dyDescent="0.3">
      <c r="A16" s="51" t="s">
        <v>163</v>
      </c>
      <c r="B16" s="39">
        <v>4</v>
      </c>
      <c r="C16" s="40" t="s">
        <v>29</v>
      </c>
      <c r="D16" s="41"/>
      <c r="E16" s="42"/>
      <c r="F16" s="42">
        <f>SUM(F17)</f>
        <v>0</v>
      </c>
      <c r="G16" s="42">
        <f t="shared" ref="G16:L16" si="6">SUM(G17)</f>
        <v>0</v>
      </c>
      <c r="H16" s="42">
        <f t="shared" si="6"/>
        <v>0</v>
      </c>
      <c r="I16" s="42">
        <f t="shared" si="6"/>
        <v>0</v>
      </c>
      <c r="J16" s="42">
        <f t="shared" si="6"/>
        <v>0</v>
      </c>
      <c r="K16" s="42">
        <f t="shared" si="6"/>
        <v>0</v>
      </c>
      <c r="L16" s="42">
        <f t="shared" si="6"/>
        <v>0</v>
      </c>
    </row>
    <row r="17" spans="1:12" ht="15.75" thickTop="1" x14ac:dyDescent="0.25">
      <c r="A17" s="15" t="s">
        <v>75</v>
      </c>
      <c r="B17" s="70" t="s">
        <v>143</v>
      </c>
      <c r="C17" s="5" t="s">
        <v>144</v>
      </c>
      <c r="D17" s="5"/>
      <c r="E17" s="14"/>
      <c r="F17" s="14">
        <v>0</v>
      </c>
      <c r="G17" s="8">
        <v>0</v>
      </c>
      <c r="H17" s="8">
        <f>F17+G17</f>
        <v>0</v>
      </c>
      <c r="I17" s="8">
        <v>0</v>
      </c>
      <c r="J17" s="8">
        <f>I17-K17</f>
        <v>0</v>
      </c>
      <c r="K17" s="8">
        <v>0</v>
      </c>
      <c r="L17" s="8">
        <f>H17-I17</f>
        <v>0</v>
      </c>
    </row>
    <row r="18" spans="1:12" x14ac:dyDescent="0.25">
      <c r="A18" s="15" t="s">
        <v>78</v>
      </c>
      <c r="B18" s="89"/>
      <c r="E18" s="17"/>
      <c r="F18" s="83"/>
      <c r="G18" s="83"/>
    </row>
    <row r="19" spans="1:12" x14ac:dyDescent="0.25">
      <c r="A19" s="15" t="s">
        <v>81</v>
      </c>
      <c r="B19" s="89"/>
      <c r="E19" s="17"/>
      <c r="F19" s="83"/>
      <c r="G19" s="83"/>
    </row>
    <row r="20" spans="1:12" ht="15" customHeight="1" thickBot="1" x14ac:dyDescent="0.3"/>
    <row r="21" spans="1:12" ht="18" thickBot="1" x14ac:dyDescent="0.35">
      <c r="A21" s="35" t="s">
        <v>145</v>
      </c>
      <c r="B21" s="36"/>
      <c r="C21" s="36"/>
      <c r="D21" s="36"/>
      <c r="E21" s="36"/>
      <c r="F21" s="67">
        <f t="shared" ref="F21:L21" si="7">F25</f>
        <v>3550</v>
      </c>
      <c r="G21" s="67">
        <f t="shared" si="7"/>
        <v>0</v>
      </c>
      <c r="H21" s="67">
        <f t="shared" si="7"/>
        <v>3550</v>
      </c>
      <c r="I21" s="67">
        <f t="shared" si="7"/>
        <v>1584.98</v>
      </c>
      <c r="J21" s="67">
        <f t="shared" si="7"/>
        <v>0</v>
      </c>
      <c r="K21" s="67">
        <f t="shared" si="7"/>
        <v>1584.98</v>
      </c>
      <c r="L21" s="67">
        <f t="shared" si="7"/>
        <v>1965.02</v>
      </c>
    </row>
    <row r="22" spans="1:12" ht="15.75" thickBot="1" x14ac:dyDescent="0.3"/>
    <row r="23" spans="1:12" ht="45.75" thickBot="1" x14ac:dyDescent="0.3">
      <c r="A23" s="68" t="s">
        <v>71</v>
      </c>
      <c r="B23" s="50" t="s">
        <v>72</v>
      </c>
      <c r="C23" s="71"/>
      <c r="D23" s="72" t="s">
        <v>38</v>
      </c>
      <c r="E23" s="73"/>
      <c r="F23" s="60" t="s">
        <v>39</v>
      </c>
      <c r="G23" s="78" t="s">
        <v>164</v>
      </c>
      <c r="H23" s="78" t="s">
        <v>7</v>
      </c>
      <c r="I23" s="98" t="s">
        <v>21</v>
      </c>
      <c r="J23" s="78" t="s">
        <v>22</v>
      </c>
      <c r="K23" s="99" t="s">
        <v>73</v>
      </c>
      <c r="L23" s="100" t="s">
        <v>11</v>
      </c>
    </row>
    <row r="25" spans="1:12" ht="15.75" thickBot="1" x14ac:dyDescent="0.3">
      <c r="A25" s="51" t="s">
        <v>163</v>
      </c>
      <c r="B25" s="39">
        <v>6</v>
      </c>
      <c r="C25" s="40" t="s">
        <v>30</v>
      </c>
      <c r="D25" s="41"/>
      <c r="E25" s="52"/>
      <c r="F25" s="42">
        <f>SUM(F26:F30)</f>
        <v>3550</v>
      </c>
      <c r="G25" s="42">
        <f t="shared" ref="G25:L25" si="8">SUM(G26:G30)</f>
        <v>0</v>
      </c>
      <c r="H25" s="42">
        <f t="shared" si="8"/>
        <v>3550</v>
      </c>
      <c r="I25" s="42">
        <f t="shared" si="8"/>
        <v>1584.98</v>
      </c>
      <c r="J25" s="42">
        <f t="shared" si="8"/>
        <v>0</v>
      </c>
      <c r="K25" s="42">
        <f t="shared" si="8"/>
        <v>1584.98</v>
      </c>
      <c r="L25" s="42">
        <f t="shared" si="8"/>
        <v>1965.02</v>
      </c>
    </row>
    <row r="26" spans="1:12" ht="15.75" thickTop="1" x14ac:dyDescent="0.25">
      <c r="A26" s="15" t="s">
        <v>75</v>
      </c>
      <c r="B26" s="70" t="s">
        <v>165</v>
      </c>
      <c r="C26" s="5" t="s">
        <v>166</v>
      </c>
      <c r="D26" s="5"/>
      <c r="E26" s="5"/>
      <c r="F26" s="138">
        <v>150</v>
      </c>
      <c r="G26" s="14">
        <v>0</v>
      </c>
      <c r="H26" s="14">
        <f>F26+G26</f>
        <v>150</v>
      </c>
      <c r="I26" s="8">
        <v>0</v>
      </c>
      <c r="J26" s="8">
        <f>I26-K26</f>
        <v>0</v>
      </c>
      <c r="K26" s="8">
        <v>0</v>
      </c>
      <c r="L26" s="8">
        <f>H26-I26</f>
        <v>150</v>
      </c>
    </row>
    <row r="27" spans="1:12" x14ac:dyDescent="0.25">
      <c r="A27" s="15" t="s">
        <v>78</v>
      </c>
      <c r="B27" s="70" t="s">
        <v>146</v>
      </c>
      <c r="C27" s="5" t="s">
        <v>147</v>
      </c>
      <c r="D27" s="5"/>
      <c r="E27" s="5"/>
      <c r="F27" s="138">
        <v>400</v>
      </c>
      <c r="G27" s="14">
        <v>0</v>
      </c>
      <c r="H27" s="14">
        <f>F27+G27</f>
        <v>400</v>
      </c>
      <c r="I27" s="8">
        <v>0</v>
      </c>
      <c r="J27" s="8">
        <f>I27-K27</f>
        <v>0</v>
      </c>
      <c r="K27" s="8">
        <v>0</v>
      </c>
      <c r="L27" s="8">
        <f>H27-I27</f>
        <v>400</v>
      </c>
    </row>
    <row r="28" spans="1:12" x14ac:dyDescent="0.25">
      <c r="A28" s="15" t="s">
        <v>81</v>
      </c>
      <c r="B28" s="70" t="s">
        <v>148</v>
      </c>
      <c r="C28" s="5" t="s">
        <v>149</v>
      </c>
      <c r="D28" s="5"/>
      <c r="E28" s="5"/>
      <c r="F28" s="138">
        <v>3000</v>
      </c>
      <c r="G28" s="14">
        <v>0</v>
      </c>
      <c r="H28" s="14">
        <f>F28+G28</f>
        <v>3000</v>
      </c>
      <c r="I28" s="8">
        <v>1584.98</v>
      </c>
      <c r="J28" s="8">
        <f>I28-K28</f>
        <v>0</v>
      </c>
      <c r="K28" s="8">
        <v>1584.98</v>
      </c>
      <c r="L28" s="8">
        <f>H28-I28</f>
        <v>1415.02</v>
      </c>
    </row>
    <row r="29" spans="1:12" x14ac:dyDescent="0.25">
      <c r="B29" s="69" t="s">
        <v>150</v>
      </c>
      <c r="C29" s="6" t="s">
        <v>151</v>
      </c>
      <c r="D29" s="5"/>
      <c r="E29" s="6"/>
      <c r="F29" s="138">
        <v>0</v>
      </c>
      <c r="G29" s="14">
        <v>0</v>
      </c>
      <c r="H29" s="14">
        <f>F29+G29</f>
        <v>0</v>
      </c>
      <c r="I29" s="8">
        <v>0</v>
      </c>
      <c r="J29" s="8">
        <f>I29-K29</f>
        <v>0</v>
      </c>
      <c r="K29" s="8">
        <v>0</v>
      </c>
      <c r="L29" s="8">
        <f>H29-I29</f>
        <v>0</v>
      </c>
    </row>
    <row r="30" spans="1:12" x14ac:dyDescent="0.25">
      <c r="B30" s="70" t="s">
        <v>152</v>
      </c>
      <c r="C30" s="6" t="s">
        <v>153</v>
      </c>
      <c r="D30" s="5"/>
      <c r="E30" s="6"/>
      <c r="F30" s="138">
        <v>0</v>
      </c>
      <c r="G30" s="14">
        <v>0</v>
      </c>
      <c r="H30" s="14">
        <f>F30+G30</f>
        <v>0</v>
      </c>
      <c r="I30" s="8">
        <v>0</v>
      </c>
      <c r="J30" s="8">
        <f>I30-K30</f>
        <v>0</v>
      </c>
      <c r="K30" s="8">
        <v>0</v>
      </c>
      <c r="L30" s="8">
        <f>H30-I30</f>
        <v>0</v>
      </c>
    </row>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J31"/>
  <sheetViews>
    <sheetView view="pageLayout" zoomScaleNormal="100" workbookViewId="0">
      <selection activeCell="B6" sqref="B6"/>
    </sheetView>
  </sheetViews>
  <sheetFormatPr defaultColWidth="11.42578125" defaultRowHeight="15" x14ac:dyDescent="0.25"/>
  <cols>
    <col min="1" max="1" width="2.28515625" customWidth="1"/>
    <col min="2" max="2" width="8.140625" customWidth="1"/>
    <col min="3" max="3" width="33.140625" customWidth="1"/>
    <col min="4" max="4" width="16.7109375" customWidth="1"/>
    <col min="5" max="5" width="14.85546875" customWidth="1"/>
    <col min="6" max="6" width="14.42578125" customWidth="1"/>
    <col min="7" max="10" width="16.7109375" customWidth="1"/>
  </cols>
  <sheetData>
    <row r="1" spans="2:10" ht="15.75" thickBot="1" x14ac:dyDescent="0.3"/>
    <row r="2" spans="2:10" ht="19.5" thickBot="1" x14ac:dyDescent="0.35">
      <c r="B2" s="18" t="s">
        <v>167</v>
      </c>
      <c r="C2" s="103"/>
      <c r="D2" s="103"/>
      <c r="E2" s="103"/>
      <c r="F2" s="103"/>
      <c r="G2" s="104"/>
    </row>
    <row r="4" spans="2:10" ht="18.75" x14ac:dyDescent="0.3">
      <c r="B4" s="19" t="s">
        <v>2</v>
      </c>
    </row>
    <row r="5" spans="2:10" ht="15.75" thickBot="1" x14ac:dyDescent="0.3"/>
    <row r="6" spans="2:10" s="21" customFormat="1" ht="30.75" thickBot="1" x14ac:dyDescent="0.3">
      <c r="B6" s="20" t="s">
        <v>3</v>
      </c>
      <c r="C6" s="79" t="s">
        <v>4</v>
      </c>
      <c r="D6" s="78" t="s">
        <v>5</v>
      </c>
      <c r="E6" s="78" t="s">
        <v>6</v>
      </c>
      <c r="F6" s="78" t="s">
        <v>7</v>
      </c>
      <c r="G6" s="98" t="s">
        <v>8</v>
      </c>
      <c r="H6" s="78" t="s">
        <v>9</v>
      </c>
      <c r="I6" s="99" t="s">
        <v>10</v>
      </c>
      <c r="J6" s="100" t="s">
        <v>11</v>
      </c>
    </row>
    <row r="7" spans="2:10" x14ac:dyDescent="0.25">
      <c r="B7" s="22"/>
      <c r="C7" s="23"/>
      <c r="D7" s="24"/>
    </row>
    <row r="8" spans="2:10" x14ac:dyDescent="0.25">
      <c r="B8" s="25">
        <v>3</v>
      </c>
      <c r="C8" s="26" t="s">
        <v>15</v>
      </c>
      <c r="D8" s="77">
        <f>'Cap 3-4.IIAB'!F3</f>
        <v>21300</v>
      </c>
      <c r="E8" s="139">
        <f>'Cap 3-4.IIAB'!G3</f>
        <v>18142.88</v>
      </c>
      <c r="F8" s="77">
        <f>'Cap 3-4.IIAB'!H3</f>
        <v>39442.880000000005</v>
      </c>
      <c r="G8" s="77">
        <f>'Cap 3-4.IIAB'!I3</f>
        <v>0</v>
      </c>
      <c r="H8" s="77">
        <f>'Cap 3-4.IIAB'!J3</f>
        <v>0</v>
      </c>
      <c r="I8" s="77">
        <f>'Cap 3-4.IIAB'!K3</f>
        <v>0</v>
      </c>
      <c r="J8" s="77">
        <f>'Cap 3-4.IIAB'!L3</f>
        <v>-39442.880000000005</v>
      </c>
    </row>
    <row r="9" spans="2:10" x14ac:dyDescent="0.25">
      <c r="B9" s="25">
        <v>4</v>
      </c>
      <c r="C9" s="26" t="s">
        <v>16</v>
      </c>
      <c r="D9" s="77">
        <f>'Cap 3-4.IIAB'!F14</f>
        <v>354924.9</v>
      </c>
      <c r="E9" s="77">
        <f>'Cap 3-4.IIAB'!G14</f>
        <v>0</v>
      </c>
      <c r="F9" s="77">
        <f>'Cap 3-4.IIAB'!H14</f>
        <v>354924.9</v>
      </c>
      <c r="G9" s="77">
        <f>'Cap 3-4.IIAB'!I14</f>
        <v>0</v>
      </c>
      <c r="H9" s="77">
        <f>'Cap 3-4.IIAB'!J14</f>
        <v>0</v>
      </c>
      <c r="I9" s="77">
        <f>'Cap 3-4.IIAB'!K14</f>
        <v>0</v>
      </c>
      <c r="J9" s="77">
        <f>'Cap 3-4.IIAB'!L14</f>
        <v>-354924.9</v>
      </c>
    </row>
    <row r="10" spans="2:10" x14ac:dyDescent="0.25">
      <c r="B10" s="25">
        <v>5</v>
      </c>
      <c r="C10" s="26" t="s">
        <v>17</v>
      </c>
      <c r="D10" s="27">
        <f>'Cap. 5-8 IIAB'!F3</f>
        <v>8</v>
      </c>
      <c r="E10" s="27">
        <f>'Cap. 5-8 IIAB'!G3</f>
        <v>0</v>
      </c>
      <c r="F10" s="27">
        <f>'Cap. 5-8 IIAB'!H3</f>
        <v>8</v>
      </c>
      <c r="G10" s="27">
        <f>'Cap. 5-8 IIAB'!I3</f>
        <v>0</v>
      </c>
      <c r="H10" s="27">
        <f>'Cap. 5-8 IIAB'!J3</f>
        <v>0</v>
      </c>
      <c r="I10" s="27">
        <f>'Cap. 5-8 IIAB'!K3</f>
        <v>0</v>
      </c>
      <c r="J10" s="27">
        <f>'Cap. 5-8 IIAB'!L3</f>
        <v>-8</v>
      </c>
    </row>
    <row r="11" spans="2:10" x14ac:dyDescent="0.25">
      <c r="B11" s="25">
        <v>8</v>
      </c>
      <c r="C11" s="26" t="s">
        <v>18</v>
      </c>
      <c r="D11" s="27">
        <f>'Cap. 5-8 IIAB'!F14</f>
        <v>0</v>
      </c>
      <c r="E11" s="139">
        <f>'Cap. 5-8 IIAB'!G14</f>
        <v>38618.17</v>
      </c>
      <c r="F11" s="27">
        <f>'Cap. 5-8 IIAB'!H14</f>
        <v>38618.17</v>
      </c>
      <c r="G11" s="27">
        <f>'Cap. 5-8 IIAB'!I14</f>
        <v>0</v>
      </c>
      <c r="H11" s="27">
        <f>'Cap. 5-8 IIAB'!J14</f>
        <v>0</v>
      </c>
      <c r="I11" s="27">
        <f>'Cap. 5-8 IIAB'!K14</f>
        <v>0</v>
      </c>
      <c r="J11" s="27">
        <f>'Cap. 5-8 IIAB'!L14</f>
        <v>-38618.17</v>
      </c>
    </row>
    <row r="12" spans="2:10" x14ac:dyDescent="0.25">
      <c r="C12" s="1"/>
    </row>
    <row r="13" spans="2:10" s="31" customFormat="1" ht="18.75" x14ac:dyDescent="0.3">
      <c r="B13" s="28" t="s">
        <v>19</v>
      </c>
      <c r="C13" s="29"/>
      <c r="D13" s="30">
        <f>SUM(D8:D12)</f>
        <v>376232.9</v>
      </c>
      <c r="E13" s="30">
        <f t="shared" ref="E13:J13" si="0">SUM(E8:E12)</f>
        <v>56761.05</v>
      </c>
      <c r="F13" s="30">
        <f t="shared" si="0"/>
        <v>432993.95</v>
      </c>
      <c r="G13" s="30">
        <f t="shared" si="0"/>
        <v>0</v>
      </c>
      <c r="H13" s="30">
        <f t="shared" si="0"/>
        <v>0</v>
      </c>
      <c r="I13" s="30">
        <f t="shared" si="0"/>
        <v>0</v>
      </c>
      <c r="J13" s="30">
        <f t="shared" si="0"/>
        <v>-432993.95</v>
      </c>
    </row>
    <row r="14" spans="2:10" x14ac:dyDescent="0.25">
      <c r="B14" s="32"/>
    </row>
    <row r="15" spans="2:10" x14ac:dyDescent="0.25">
      <c r="B15" s="32"/>
    </row>
    <row r="16" spans="2:10" ht="18.75" x14ac:dyDescent="0.3">
      <c r="B16" s="19" t="s">
        <v>168</v>
      </c>
    </row>
    <row r="17" spans="2:10" ht="15.75" thickBot="1" x14ac:dyDescent="0.3"/>
    <row r="18" spans="2:10" s="21" customFormat="1" ht="45.75" thickBot="1" x14ac:dyDescent="0.3">
      <c r="B18" s="20" t="s">
        <v>3</v>
      </c>
      <c r="C18" s="79" t="s">
        <v>4</v>
      </c>
      <c r="D18" s="78" t="s">
        <v>5</v>
      </c>
      <c r="E18" s="78" t="s">
        <v>6</v>
      </c>
      <c r="F18" s="78" t="s">
        <v>7</v>
      </c>
      <c r="G18" s="98" t="s">
        <v>21</v>
      </c>
      <c r="H18" s="78" t="s">
        <v>22</v>
      </c>
      <c r="I18" s="99" t="s">
        <v>73</v>
      </c>
      <c r="J18" s="100" t="s">
        <v>11</v>
      </c>
    </row>
    <row r="19" spans="2:10" x14ac:dyDescent="0.25">
      <c r="B19" s="22"/>
      <c r="C19" s="23"/>
      <c r="D19" s="33"/>
    </row>
    <row r="20" spans="2:10" x14ac:dyDescent="0.25">
      <c r="B20" s="25">
        <v>1</v>
      </c>
      <c r="C20" s="26" t="s">
        <v>26</v>
      </c>
      <c r="D20" s="80">
        <f>'Cap 1. IIAB'!F3</f>
        <v>247047.02</v>
      </c>
      <c r="E20" s="140">
        <f>'Cap 1. IIAB'!G3</f>
        <v>18313.601067999942</v>
      </c>
      <c r="F20" s="80">
        <f>'Cap 1. IIAB'!H3</f>
        <v>265360.62106799992</v>
      </c>
      <c r="G20" s="80">
        <f>'Cap 1. IIAB'!I3</f>
        <v>0</v>
      </c>
      <c r="H20" s="80">
        <f>'Cap 1. IIAB'!J3</f>
        <v>0</v>
      </c>
      <c r="I20" s="80">
        <f>'Cap 1. IIAB'!K3</f>
        <v>0</v>
      </c>
      <c r="J20" s="80">
        <f>'Cap 1. IIAB'!L3</f>
        <v>265360.62106799992</v>
      </c>
    </row>
    <row r="21" spans="2:10" x14ac:dyDescent="0.25">
      <c r="B21" s="25">
        <v>2</v>
      </c>
      <c r="C21" s="26" t="s">
        <v>27</v>
      </c>
      <c r="D21" s="80">
        <f>'Cap 2.IIAB'!F3</f>
        <v>126620.88</v>
      </c>
      <c r="E21" s="140">
        <f>'Cap 2.IIAB'!G3</f>
        <v>38447.449999999997</v>
      </c>
      <c r="F21" s="80">
        <f>'Cap 2.IIAB'!H3</f>
        <v>165068.33000000002</v>
      </c>
      <c r="G21" s="80">
        <f>'Cap 2.IIAB'!I3</f>
        <v>0</v>
      </c>
      <c r="H21" s="80">
        <f>'Cap 2.IIAB'!J3</f>
        <v>0</v>
      </c>
      <c r="I21" s="80">
        <f>'Cap 2.IIAB'!K3</f>
        <v>0</v>
      </c>
      <c r="J21" s="80">
        <f>'Cap 2.IIAB'!L3</f>
        <v>165068.33000000002</v>
      </c>
    </row>
    <row r="22" spans="2:10" x14ac:dyDescent="0.25">
      <c r="B22" s="25">
        <v>3</v>
      </c>
      <c r="C22" s="26" t="s">
        <v>28</v>
      </c>
      <c r="D22" s="80">
        <f>'Cap 3-4-6 IIAB'!F3</f>
        <v>115</v>
      </c>
      <c r="E22" s="80">
        <f>'Cap 3-4-6 IIAB'!G3</f>
        <v>0</v>
      </c>
      <c r="F22" s="80">
        <f>'Cap 3-4-6 IIAB'!H3</f>
        <v>115</v>
      </c>
      <c r="G22" s="80">
        <f>'Cap 3-4-6 IIAB'!I3</f>
        <v>0</v>
      </c>
      <c r="H22" s="80">
        <f>'Cap 3-4-6 IIAB'!J3</f>
        <v>0</v>
      </c>
      <c r="I22" s="80">
        <f>'Cap 3-4-6 IIAB'!K3</f>
        <v>0</v>
      </c>
      <c r="J22" s="80">
        <f>'Cap 3-4-6 IIAB'!L3</f>
        <v>115</v>
      </c>
    </row>
    <row r="23" spans="2:10" x14ac:dyDescent="0.25">
      <c r="B23" s="25">
        <v>4</v>
      </c>
      <c r="C23" s="26" t="s">
        <v>29</v>
      </c>
      <c r="D23" s="80">
        <v>0</v>
      </c>
      <c r="E23" s="80">
        <v>0</v>
      </c>
      <c r="F23" s="80">
        <v>0</v>
      </c>
      <c r="G23" s="80">
        <v>0</v>
      </c>
      <c r="H23" s="80">
        <v>0</v>
      </c>
      <c r="I23" s="80">
        <v>0</v>
      </c>
      <c r="J23" s="80">
        <v>0</v>
      </c>
    </row>
    <row r="24" spans="2:10" x14ac:dyDescent="0.25">
      <c r="B24" s="25">
        <v>6</v>
      </c>
      <c r="C24" s="26" t="s">
        <v>30</v>
      </c>
      <c r="D24" s="80">
        <f>'Cap 3-4-6 IIAB'!F12</f>
        <v>2450</v>
      </c>
      <c r="E24" s="80">
        <f>'Cap 3-4-6 IIAB'!G12</f>
        <v>0</v>
      </c>
      <c r="F24" s="80">
        <f>'Cap 3-4-6 IIAB'!H12</f>
        <v>2450</v>
      </c>
      <c r="G24" s="80">
        <f>'Cap 3-4-6 IIAB'!I12</f>
        <v>0</v>
      </c>
      <c r="H24" s="80">
        <f>'Cap 3-4-6 IIAB'!J12</f>
        <v>0</v>
      </c>
      <c r="I24" s="80">
        <f>'Cap 3-4-6 IIAB'!K12</f>
        <v>0</v>
      </c>
      <c r="J24" s="80">
        <f>'Cap 3-4-6 IIAB'!L12</f>
        <v>2450</v>
      </c>
    </row>
    <row r="26" spans="2:10" s="31" customFormat="1" ht="18.75" x14ac:dyDescent="0.3">
      <c r="B26" s="28" t="s">
        <v>31</v>
      </c>
      <c r="C26" s="29"/>
      <c r="D26" s="30">
        <f>SUM(D20:D25)</f>
        <v>376232.9</v>
      </c>
      <c r="E26" s="30">
        <f t="shared" ref="E26:J26" si="1">SUM(E20:E25)</f>
        <v>56761.051067999942</v>
      </c>
      <c r="F26" s="30">
        <f t="shared" si="1"/>
        <v>432993.95106799994</v>
      </c>
      <c r="G26" s="30">
        <f t="shared" si="1"/>
        <v>0</v>
      </c>
      <c r="H26" s="30">
        <f t="shared" si="1"/>
        <v>0</v>
      </c>
      <c r="I26" s="30">
        <f t="shared" si="1"/>
        <v>0</v>
      </c>
      <c r="J26" s="30">
        <f t="shared" si="1"/>
        <v>432993.95106799994</v>
      </c>
    </row>
    <row r="28" spans="2:10" x14ac:dyDescent="0.25">
      <c r="C28" s="23" t="s">
        <v>32</v>
      </c>
      <c r="D28" s="17">
        <f t="shared" ref="D28:E28" si="2">D13-D26</f>
        <v>0</v>
      </c>
      <c r="E28" s="17">
        <f t="shared" si="2"/>
        <v>-1.0679999395506456E-3</v>
      </c>
      <c r="F28" s="17">
        <f>F13-F26</f>
        <v>-1.0679999249987304E-3</v>
      </c>
      <c r="G28" s="17">
        <f>G13-G26</f>
        <v>0</v>
      </c>
      <c r="H28" s="17">
        <f>H13-H26</f>
        <v>0</v>
      </c>
      <c r="I28" s="17">
        <f>I13-I26</f>
        <v>0</v>
      </c>
      <c r="J28" s="17">
        <f>J13+J26</f>
        <v>1.0679999249987304E-3</v>
      </c>
    </row>
    <row r="29" spans="2:10" x14ac:dyDescent="0.25">
      <c r="D29" s="17"/>
    </row>
    <row r="30" spans="2:10" x14ac:dyDescent="0.25">
      <c r="B30" s="34"/>
    </row>
    <row r="31" spans="2:10" ht="15" customHeight="1" x14ac:dyDescent="0.25"/>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6"/>
  <sheetViews>
    <sheetView view="pageLayout" zoomScaleNormal="100" workbookViewId="0">
      <selection activeCell="B3" sqref="B3"/>
    </sheetView>
  </sheetViews>
  <sheetFormatPr defaultColWidth="11.42578125" defaultRowHeight="15" x14ac:dyDescent="0.25"/>
  <cols>
    <col min="1" max="1" width="1.85546875" customWidth="1"/>
    <col min="2" max="2" width="10.7109375" customWidth="1"/>
    <col min="3" max="3" width="9.85546875" customWidth="1"/>
    <col min="4" max="4" width="51.28515625" customWidth="1"/>
    <col min="5" max="5" width="17.7109375" customWidth="1"/>
    <col min="6" max="6" width="14.5703125" customWidth="1"/>
    <col min="7" max="10" width="16.7109375" customWidth="1"/>
    <col min="11" max="11" width="13.140625" customWidth="1"/>
    <col min="12" max="12" width="13.5703125" customWidth="1"/>
  </cols>
  <sheetData>
    <row r="1" spans="1:12" ht="18.75" x14ac:dyDescent="0.3">
      <c r="A1" s="108" t="s">
        <v>169</v>
      </c>
    </row>
    <row r="2" spans="1:12" ht="15.75" thickBot="1" x14ac:dyDescent="0.3"/>
    <row r="3" spans="1:12" s="13" customFormat="1" ht="18" thickBot="1" x14ac:dyDescent="0.35">
      <c r="A3" s="35" t="s">
        <v>36</v>
      </c>
      <c r="B3" s="36"/>
      <c r="C3" s="36"/>
      <c r="D3" s="36"/>
      <c r="E3" s="36"/>
      <c r="F3" s="67">
        <f t="shared" ref="F3:L3" si="0">F7</f>
        <v>21300</v>
      </c>
      <c r="G3" s="67">
        <f t="shared" si="0"/>
        <v>18142.88</v>
      </c>
      <c r="H3" s="67">
        <f t="shared" si="0"/>
        <v>39442.880000000005</v>
      </c>
      <c r="I3" s="67">
        <f t="shared" si="0"/>
        <v>0</v>
      </c>
      <c r="J3" s="67">
        <f t="shared" si="0"/>
        <v>0</v>
      </c>
      <c r="K3" s="67">
        <f t="shared" si="0"/>
        <v>0</v>
      </c>
      <c r="L3" s="67">
        <f t="shared" si="0"/>
        <v>-39442.880000000005</v>
      </c>
    </row>
    <row r="4" spans="1:12" ht="15.75" thickBot="1" x14ac:dyDescent="0.3"/>
    <row r="5" spans="1:12" s="21" customFormat="1" ht="30.75" thickBot="1" x14ac:dyDescent="0.3">
      <c r="A5" s="37"/>
      <c r="B5" s="20" t="s">
        <v>37</v>
      </c>
      <c r="C5" s="56"/>
      <c r="D5" s="65" t="s">
        <v>38</v>
      </c>
      <c r="E5" s="57"/>
      <c r="F5" s="58" t="s">
        <v>39</v>
      </c>
      <c r="G5" s="78" t="s">
        <v>6</v>
      </c>
      <c r="H5" s="78" t="s">
        <v>7</v>
      </c>
      <c r="I5" s="98" t="s">
        <v>8</v>
      </c>
      <c r="J5" s="78" t="s">
        <v>9</v>
      </c>
      <c r="K5" s="99" t="s">
        <v>10</v>
      </c>
      <c r="L5" s="100" t="s">
        <v>11</v>
      </c>
    </row>
    <row r="6" spans="1:12" x14ac:dyDescent="0.25">
      <c r="B6" s="22"/>
      <c r="C6" s="23"/>
      <c r="D6" s="4"/>
      <c r="E6" s="4"/>
      <c r="F6" s="24"/>
    </row>
    <row r="7" spans="1:12" ht="15.75" thickBot="1" x14ac:dyDescent="0.3">
      <c r="B7" s="39">
        <v>3</v>
      </c>
      <c r="C7" s="40" t="s">
        <v>15</v>
      </c>
      <c r="D7" s="41"/>
      <c r="E7" s="41"/>
      <c r="F7" s="42">
        <f>F8</f>
        <v>21300</v>
      </c>
      <c r="G7" s="42">
        <f t="shared" ref="G7:L7" si="1">G8</f>
        <v>18142.88</v>
      </c>
      <c r="H7" s="42">
        <f t="shared" si="1"/>
        <v>39442.880000000005</v>
      </c>
      <c r="I7" s="42">
        <f t="shared" si="1"/>
        <v>0</v>
      </c>
      <c r="J7" s="42">
        <f t="shared" si="1"/>
        <v>0</v>
      </c>
      <c r="K7" s="42">
        <f t="shared" si="1"/>
        <v>0</v>
      </c>
      <c r="L7" s="42">
        <f t="shared" si="1"/>
        <v>-39442.880000000005</v>
      </c>
    </row>
    <row r="8" spans="1:12" ht="15.75" thickTop="1" x14ac:dyDescent="0.25">
      <c r="B8" s="61">
        <v>39902</v>
      </c>
      <c r="C8" s="43" t="s">
        <v>41</v>
      </c>
      <c r="D8" s="44"/>
      <c r="E8" s="44"/>
      <c r="F8" s="45">
        <f>SUM(F9:F10)</f>
        <v>21300</v>
      </c>
      <c r="G8" s="45">
        <f t="shared" ref="G8:L8" si="2">SUM(G9:G10)</f>
        <v>18142.88</v>
      </c>
      <c r="H8" s="45">
        <f>SUM(H9:H10)</f>
        <v>39442.880000000005</v>
      </c>
      <c r="I8" s="45">
        <f t="shared" si="2"/>
        <v>0</v>
      </c>
      <c r="J8" s="45">
        <f t="shared" si="2"/>
        <v>0</v>
      </c>
      <c r="K8" s="45">
        <f t="shared" si="2"/>
        <v>0</v>
      </c>
      <c r="L8" s="45">
        <f t="shared" si="2"/>
        <v>-39442.880000000005</v>
      </c>
    </row>
    <row r="9" spans="1:12" x14ac:dyDescent="0.25">
      <c r="D9" s="55" t="s">
        <v>170</v>
      </c>
      <c r="E9" s="55" t="s">
        <v>43</v>
      </c>
      <c r="F9" s="8">
        <v>21300</v>
      </c>
      <c r="G9" s="8">
        <v>0</v>
      </c>
      <c r="H9" s="8">
        <f t="shared" ref="H9" si="3">F9+G9</f>
        <v>21300</v>
      </c>
      <c r="I9" s="8">
        <v>0</v>
      </c>
      <c r="J9" s="8">
        <f t="shared" ref="J9" si="4">I9-K9</f>
        <v>0</v>
      </c>
      <c r="K9" s="8">
        <v>0</v>
      </c>
      <c r="L9" s="8">
        <f t="shared" ref="L9" si="5">I9-H9</f>
        <v>-21300</v>
      </c>
    </row>
    <row r="10" spans="1:12" x14ac:dyDescent="0.25">
      <c r="D10" s="23" t="s">
        <v>185</v>
      </c>
      <c r="E10" s="23" t="s">
        <v>186</v>
      </c>
      <c r="F10" s="8">
        <v>0</v>
      </c>
      <c r="G10" s="132">
        <v>18142.88</v>
      </c>
      <c r="H10" s="8">
        <f t="shared" ref="H10" si="6">F10+G10</f>
        <v>18142.88</v>
      </c>
      <c r="I10" s="8">
        <v>0</v>
      </c>
      <c r="J10" s="8">
        <f t="shared" ref="J10" si="7">I10-K10</f>
        <v>0</v>
      </c>
      <c r="K10" s="8">
        <v>0</v>
      </c>
      <c r="L10" s="8">
        <f t="shared" ref="L10" si="8">I10-H10</f>
        <v>-18142.88</v>
      </c>
    </row>
    <row r="11" spans="1:12" x14ac:dyDescent="0.25">
      <c r="G11" s="15"/>
      <c r="H11" s="15"/>
    </row>
    <row r="12" spans="1:12" x14ac:dyDescent="0.25">
      <c r="D12" s="97"/>
      <c r="G12" s="15"/>
    </row>
    <row r="13" spans="1:12" ht="15.75" thickBot="1" x14ac:dyDescent="0.3">
      <c r="G13" s="15"/>
    </row>
    <row r="14" spans="1:12" ht="18" thickBot="1" x14ac:dyDescent="0.35">
      <c r="B14" s="35" t="s">
        <v>52</v>
      </c>
      <c r="C14" s="36"/>
      <c r="D14" s="36"/>
      <c r="E14" s="36"/>
      <c r="F14" s="67">
        <f>F18</f>
        <v>354924.9</v>
      </c>
      <c r="G14" s="67">
        <f t="shared" ref="G14:L14" si="9">G18</f>
        <v>0</v>
      </c>
      <c r="H14" s="67">
        <f t="shared" si="9"/>
        <v>354924.9</v>
      </c>
      <c r="I14" s="67">
        <f t="shared" si="9"/>
        <v>0</v>
      </c>
      <c r="J14" s="67">
        <f t="shared" si="9"/>
        <v>0</v>
      </c>
      <c r="K14" s="67">
        <f t="shared" si="9"/>
        <v>0</v>
      </c>
      <c r="L14" s="67">
        <f t="shared" si="9"/>
        <v>-354924.9</v>
      </c>
    </row>
    <row r="15" spans="1:12" ht="15.75" thickBot="1" x14ac:dyDescent="0.3"/>
    <row r="16" spans="1:12" ht="30.75" thickBot="1" x14ac:dyDescent="0.3">
      <c r="B16" s="37"/>
      <c r="C16" s="20" t="s">
        <v>37</v>
      </c>
      <c r="D16" s="65" t="s">
        <v>38</v>
      </c>
      <c r="E16" s="59"/>
      <c r="F16" s="60" t="s">
        <v>53</v>
      </c>
      <c r="G16" s="78" t="s">
        <v>6</v>
      </c>
      <c r="H16" s="78" t="s">
        <v>7</v>
      </c>
      <c r="I16" s="98" t="s">
        <v>8</v>
      </c>
      <c r="J16" s="78" t="s">
        <v>9</v>
      </c>
      <c r="K16" s="99" t="s">
        <v>10</v>
      </c>
      <c r="L16" s="100" t="s">
        <v>11</v>
      </c>
    </row>
    <row r="18" spans="2:12" ht="15.75" thickBot="1" x14ac:dyDescent="0.3">
      <c r="C18" s="39">
        <v>4</v>
      </c>
      <c r="D18" s="40" t="s">
        <v>16</v>
      </c>
      <c r="E18" s="41"/>
      <c r="F18" s="42">
        <f>F19</f>
        <v>354924.9</v>
      </c>
      <c r="G18" s="42">
        <f t="shared" ref="G18:L18" si="10">G19</f>
        <v>0</v>
      </c>
      <c r="H18" s="42">
        <f t="shared" si="10"/>
        <v>354924.9</v>
      </c>
      <c r="I18" s="42">
        <f t="shared" si="10"/>
        <v>0</v>
      </c>
      <c r="J18" s="42">
        <f t="shared" si="10"/>
        <v>0</v>
      </c>
      <c r="K18" s="42">
        <f t="shared" si="10"/>
        <v>0</v>
      </c>
      <c r="L18" s="42">
        <f t="shared" si="10"/>
        <v>-354924.9</v>
      </c>
    </row>
    <row r="19" spans="2:12" ht="15.75" thickTop="1" x14ac:dyDescent="0.25">
      <c r="C19" s="64">
        <v>46201</v>
      </c>
      <c r="D19" s="12" t="s">
        <v>59</v>
      </c>
      <c r="E19" s="11"/>
      <c r="F19" s="16">
        <f t="shared" ref="F19:L19" si="11">SUM(F20)</f>
        <v>354924.9</v>
      </c>
      <c r="G19" s="16">
        <f t="shared" si="11"/>
        <v>0</v>
      </c>
      <c r="H19" s="16">
        <f t="shared" si="11"/>
        <v>354924.9</v>
      </c>
      <c r="I19" s="16">
        <f t="shared" si="11"/>
        <v>0</v>
      </c>
      <c r="J19" s="16">
        <f t="shared" si="11"/>
        <v>0</v>
      </c>
      <c r="K19" s="16">
        <f t="shared" si="11"/>
        <v>0</v>
      </c>
      <c r="L19" s="16">
        <f t="shared" si="11"/>
        <v>-354924.9</v>
      </c>
    </row>
    <row r="20" spans="2:12" x14ac:dyDescent="0.25">
      <c r="B20" s="62"/>
      <c r="C20" s="2"/>
      <c r="D20" s="81" t="s">
        <v>171</v>
      </c>
      <c r="E20" s="55"/>
      <c r="F20" s="17">
        <v>354924.9</v>
      </c>
      <c r="G20" s="8">
        <v>0</v>
      </c>
      <c r="H20" s="8">
        <f>F20+G20</f>
        <v>354924.9</v>
      </c>
      <c r="I20" s="8">
        <v>0</v>
      </c>
      <c r="J20" s="8">
        <f>I20-K20</f>
        <v>0</v>
      </c>
      <c r="K20" s="8">
        <v>0</v>
      </c>
      <c r="L20" s="8">
        <f>I20-H20</f>
        <v>-354924.9</v>
      </c>
    </row>
    <row r="21" spans="2:12" x14ac:dyDescent="0.25">
      <c r="F21" s="17"/>
    </row>
    <row r="23" spans="2:12" x14ac:dyDescent="0.25">
      <c r="D23" s="150" t="s">
        <v>194</v>
      </c>
      <c r="F23" s="83"/>
    </row>
    <row r="24" spans="2:12" x14ac:dyDescent="0.25">
      <c r="D24" s="23" t="s">
        <v>192</v>
      </c>
      <c r="E24" s="154" t="s">
        <v>193</v>
      </c>
      <c r="F24" s="154"/>
    </row>
    <row r="25" spans="2:12" x14ac:dyDescent="0.25">
      <c r="D25" t="s">
        <v>185</v>
      </c>
      <c r="E25" s="152">
        <v>18142.88</v>
      </c>
      <c r="F25" s="152"/>
    </row>
    <row r="26" spans="2:12" x14ac:dyDescent="0.25">
      <c r="D26" t="s">
        <v>199</v>
      </c>
    </row>
  </sheetData>
  <mergeCells count="2">
    <mergeCell ref="E24:F24"/>
    <mergeCell ref="E25:F25"/>
  </mergeCells>
  <pageMargins left="0.31496062992125984" right="0.31496062992125984" top="0.74803149606299213" bottom="0.55118110236220474" header="0.31496062992125984" footer="0.31496062992125984"/>
  <pageSetup paperSize="9" scale="59" fitToHeight="0" orientation="landscape" r:id="rId1"/>
  <headerFooter>
    <oddFooter>&amp;CSeguiment pressupostari 2022</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A5C5B-B90E-4658-9991-A249F951FE37}">
  <dimension ref="A1:L22"/>
  <sheetViews>
    <sheetView showGridLines="0" view="pageLayout" zoomScaleNormal="100" workbookViewId="0">
      <selection activeCell="A3" sqref="A3"/>
    </sheetView>
  </sheetViews>
  <sheetFormatPr defaultColWidth="11.42578125" defaultRowHeight="15" x14ac:dyDescent="0.25"/>
  <cols>
    <col min="1" max="1" width="3.42578125" customWidth="1"/>
    <col min="2" max="2" width="10.7109375" customWidth="1"/>
    <col min="3" max="3" width="4.42578125" customWidth="1"/>
    <col min="4" max="4" width="22.5703125" customWidth="1"/>
    <col min="5" max="5" width="16.140625" customWidth="1"/>
    <col min="6" max="6" width="11.140625" customWidth="1"/>
    <col min="7" max="10" width="16.7109375" customWidth="1"/>
    <col min="11" max="11" width="11.42578125" customWidth="1"/>
    <col min="12" max="12" width="13.7109375" customWidth="1"/>
  </cols>
  <sheetData>
    <row r="1" spans="1:12" ht="18.75" x14ac:dyDescent="0.3">
      <c r="A1" s="108" t="s">
        <v>169</v>
      </c>
    </row>
    <row r="2" spans="1:12" ht="15.75" thickBot="1" x14ac:dyDescent="0.3">
      <c r="A2" s="109"/>
    </row>
    <row r="3" spans="1:12" s="13" customFormat="1" ht="18" thickBot="1" x14ac:dyDescent="0.35">
      <c r="A3" s="35" t="s">
        <v>64</v>
      </c>
      <c r="B3" s="36"/>
      <c r="C3" s="36"/>
      <c r="D3" s="36"/>
      <c r="E3" s="36"/>
      <c r="F3" s="67">
        <f>F7</f>
        <v>8</v>
      </c>
      <c r="G3" s="67">
        <f t="shared" ref="G3:L3" si="0">G7</f>
        <v>0</v>
      </c>
      <c r="H3" s="67">
        <f t="shared" si="0"/>
        <v>8</v>
      </c>
      <c r="I3" s="67">
        <f t="shared" si="0"/>
        <v>0</v>
      </c>
      <c r="J3" s="67">
        <f t="shared" si="0"/>
        <v>0</v>
      </c>
      <c r="K3" s="67">
        <f t="shared" si="0"/>
        <v>0</v>
      </c>
      <c r="L3" s="67">
        <f t="shared" si="0"/>
        <v>-8</v>
      </c>
    </row>
    <row r="4" spans="1:12" ht="15.75" thickBot="1" x14ac:dyDescent="0.3"/>
    <row r="5" spans="1:12" s="21" customFormat="1" ht="30.75" thickBot="1" x14ac:dyDescent="0.3">
      <c r="A5" s="37"/>
      <c r="B5" s="20" t="s">
        <v>37</v>
      </c>
      <c r="C5" s="56"/>
      <c r="D5" s="65" t="s">
        <v>38</v>
      </c>
      <c r="E5" s="59"/>
      <c r="F5" s="60" t="s">
        <v>39</v>
      </c>
      <c r="G5" s="78" t="s">
        <v>6</v>
      </c>
      <c r="H5" s="78" t="s">
        <v>7</v>
      </c>
      <c r="I5" s="98" t="s">
        <v>8</v>
      </c>
      <c r="J5" s="78" t="s">
        <v>9</v>
      </c>
      <c r="K5" s="99" t="s">
        <v>10</v>
      </c>
      <c r="L5" s="100" t="s">
        <v>11</v>
      </c>
    </row>
    <row r="6" spans="1:12" x14ac:dyDescent="0.25">
      <c r="B6" s="22"/>
      <c r="C6" s="23"/>
      <c r="D6" s="4"/>
      <c r="E6" s="4"/>
      <c r="F6" s="47"/>
    </row>
    <row r="7" spans="1:12" ht="15.75" thickBot="1" x14ac:dyDescent="0.3">
      <c r="B7" s="39">
        <v>5</v>
      </c>
      <c r="C7" s="40" t="s">
        <v>17</v>
      </c>
      <c r="D7" s="41"/>
      <c r="E7" s="41"/>
      <c r="F7" s="42">
        <f>F8</f>
        <v>8</v>
      </c>
      <c r="G7" s="42">
        <f t="shared" ref="G7:L7" si="1">G8</f>
        <v>0</v>
      </c>
      <c r="H7" s="42">
        <f t="shared" si="1"/>
        <v>8</v>
      </c>
      <c r="I7" s="42">
        <f t="shared" si="1"/>
        <v>0</v>
      </c>
      <c r="J7" s="42">
        <f t="shared" si="1"/>
        <v>0</v>
      </c>
      <c r="K7" s="42">
        <f t="shared" si="1"/>
        <v>0</v>
      </c>
      <c r="L7" s="42">
        <f t="shared" si="1"/>
        <v>-8</v>
      </c>
    </row>
    <row r="8" spans="1:12" s="2" customFormat="1" ht="15.75" thickTop="1" x14ac:dyDescent="0.25">
      <c r="B8" s="61">
        <v>52000</v>
      </c>
      <c r="C8" s="43" t="s">
        <v>65</v>
      </c>
      <c r="D8" s="44"/>
      <c r="E8" s="44"/>
      <c r="F8" s="45">
        <f>F9</f>
        <v>8</v>
      </c>
      <c r="G8" s="107">
        <f t="shared" ref="G8:L8" si="2">SUM(G9)</f>
        <v>0</v>
      </c>
      <c r="H8" s="107">
        <f t="shared" si="2"/>
        <v>8</v>
      </c>
      <c r="I8" s="107">
        <f t="shared" si="2"/>
        <v>0</v>
      </c>
      <c r="J8" s="107">
        <f t="shared" si="2"/>
        <v>0</v>
      </c>
      <c r="K8" s="107">
        <f t="shared" si="2"/>
        <v>0</v>
      </c>
      <c r="L8" s="107">
        <f t="shared" si="2"/>
        <v>-8</v>
      </c>
    </row>
    <row r="9" spans="1:12" x14ac:dyDescent="0.25">
      <c r="B9" s="3"/>
      <c r="C9" s="82"/>
      <c r="D9" s="46" t="s">
        <v>65</v>
      </c>
      <c r="E9" s="46"/>
      <c r="F9" s="84">
        <v>8</v>
      </c>
      <c r="G9" s="8">
        <v>0</v>
      </c>
      <c r="H9" s="86">
        <f>F9+G9</f>
        <v>8</v>
      </c>
      <c r="I9" s="8">
        <v>0</v>
      </c>
      <c r="J9" s="86">
        <f>I9-K9</f>
        <v>0</v>
      </c>
      <c r="K9" s="8">
        <v>0</v>
      </c>
      <c r="L9" s="86">
        <f>I9-H9</f>
        <v>-8</v>
      </c>
    </row>
    <row r="13" spans="1:12" ht="15.75" thickBot="1" x14ac:dyDescent="0.3"/>
    <row r="14" spans="1:12" s="13" customFormat="1" ht="18" thickBot="1" x14ac:dyDescent="0.35">
      <c r="A14" s="35" t="s">
        <v>66</v>
      </c>
      <c r="B14" s="36"/>
      <c r="C14" s="36"/>
      <c r="D14" s="36"/>
      <c r="E14" s="36"/>
      <c r="F14" s="67">
        <f>F18</f>
        <v>0</v>
      </c>
      <c r="G14" s="67">
        <f t="shared" ref="G14:L14" si="3">G18</f>
        <v>38618.17</v>
      </c>
      <c r="H14" s="67">
        <f t="shared" si="3"/>
        <v>38618.17</v>
      </c>
      <c r="I14" s="67">
        <f t="shared" si="3"/>
        <v>0</v>
      </c>
      <c r="J14" s="67">
        <f t="shared" si="3"/>
        <v>0</v>
      </c>
      <c r="K14" s="67">
        <f t="shared" si="3"/>
        <v>0</v>
      </c>
      <c r="L14" s="67">
        <f t="shared" si="3"/>
        <v>-38618.17</v>
      </c>
    </row>
    <row r="15" spans="1:12" ht="15.75" thickBot="1" x14ac:dyDescent="0.3"/>
    <row r="16" spans="1:12" s="21" customFormat="1" ht="30.75" thickBot="1" x14ac:dyDescent="0.3">
      <c r="A16" s="37"/>
      <c r="B16" s="20" t="s">
        <v>37</v>
      </c>
      <c r="C16" s="56"/>
      <c r="D16" s="65" t="s">
        <v>38</v>
      </c>
      <c r="E16" s="59"/>
      <c r="F16" s="60" t="s">
        <v>67</v>
      </c>
      <c r="G16" s="78" t="s">
        <v>6</v>
      </c>
      <c r="H16" s="78" t="s">
        <v>7</v>
      </c>
      <c r="I16" s="98" t="s">
        <v>8</v>
      </c>
      <c r="J16" s="78" t="s">
        <v>9</v>
      </c>
      <c r="K16" s="99" t="s">
        <v>10</v>
      </c>
      <c r="L16" s="100" t="s">
        <v>11</v>
      </c>
    </row>
    <row r="17" spans="2:12" x14ac:dyDescent="0.25">
      <c r="B17" s="22"/>
      <c r="C17" s="23"/>
      <c r="D17" s="4"/>
      <c r="E17" s="4"/>
      <c r="F17" s="47"/>
    </row>
    <row r="18" spans="2:12" ht="15.75" thickBot="1" x14ac:dyDescent="0.3">
      <c r="B18" s="39">
        <v>8</v>
      </c>
      <c r="C18" s="40" t="s">
        <v>68</v>
      </c>
      <c r="D18" s="41"/>
      <c r="E18" s="41"/>
      <c r="F18" s="42">
        <f>F19</f>
        <v>0</v>
      </c>
      <c r="G18" s="42">
        <f t="shared" ref="G18:L18" si="4">G19</f>
        <v>38618.17</v>
      </c>
      <c r="H18" s="42">
        <f t="shared" si="4"/>
        <v>38618.17</v>
      </c>
      <c r="I18" s="42">
        <f t="shared" si="4"/>
        <v>0</v>
      </c>
      <c r="J18" s="42">
        <f t="shared" si="4"/>
        <v>0</v>
      </c>
      <c r="K18" s="42">
        <f t="shared" si="4"/>
        <v>0</v>
      </c>
      <c r="L18" s="42">
        <f t="shared" si="4"/>
        <v>-38618.17</v>
      </c>
    </row>
    <row r="19" spans="2:12" s="2" customFormat="1" ht="15.75" thickTop="1" x14ac:dyDescent="0.25">
      <c r="B19" s="61">
        <v>87010</v>
      </c>
      <c r="C19" s="43" t="s">
        <v>69</v>
      </c>
      <c r="D19" s="44"/>
      <c r="E19" s="44"/>
      <c r="F19" s="45">
        <f>F20</f>
        <v>0</v>
      </c>
      <c r="G19" s="107">
        <f t="shared" ref="G19:L19" si="5">SUM(G20)</f>
        <v>38618.17</v>
      </c>
      <c r="H19" s="107">
        <f t="shared" si="5"/>
        <v>38618.17</v>
      </c>
      <c r="I19" s="107">
        <f t="shared" si="5"/>
        <v>0</v>
      </c>
      <c r="J19" s="107">
        <f t="shared" si="5"/>
        <v>0</v>
      </c>
      <c r="K19" s="107">
        <f t="shared" si="5"/>
        <v>0</v>
      </c>
      <c r="L19" s="107">
        <f t="shared" si="5"/>
        <v>-38618.17</v>
      </c>
    </row>
    <row r="20" spans="2:12" x14ac:dyDescent="0.25">
      <c r="B20" s="3"/>
      <c r="C20" s="82"/>
      <c r="D20" s="46" t="s">
        <v>69</v>
      </c>
      <c r="E20" s="46"/>
      <c r="F20" s="84">
        <v>0</v>
      </c>
      <c r="G20" s="136">
        <v>38618.17</v>
      </c>
      <c r="H20" s="86">
        <f>F20+G20</f>
        <v>38618.17</v>
      </c>
      <c r="I20" s="8">
        <v>0</v>
      </c>
      <c r="J20" s="86">
        <f>I20-K20</f>
        <v>0</v>
      </c>
      <c r="K20" s="8">
        <v>0</v>
      </c>
      <c r="L20" s="86">
        <f>I20-H20</f>
        <v>-38618.17</v>
      </c>
    </row>
    <row r="21" spans="2:12" x14ac:dyDescent="0.25">
      <c r="B21" s="3"/>
      <c r="D21" s="4"/>
      <c r="E21" s="4"/>
      <c r="F21" s="83"/>
      <c r="G21" s="83"/>
      <c r="H21" s="83"/>
      <c r="I21" s="83"/>
      <c r="J21" s="83"/>
      <c r="K21" s="83"/>
      <c r="L21" s="83"/>
    </row>
    <row r="22" spans="2:12" x14ac:dyDescent="0.25">
      <c r="B22" s="3"/>
      <c r="D22" s="4"/>
      <c r="E22" s="4"/>
      <c r="F22" s="83"/>
      <c r="G22" s="83"/>
      <c r="H22" s="83"/>
      <c r="I22" s="83"/>
      <c r="J22" s="83"/>
      <c r="K22" s="83"/>
      <c r="L22" s="83"/>
    </row>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21"/>
  <sheetViews>
    <sheetView view="pageLayout" zoomScaleNormal="100" workbookViewId="0">
      <selection activeCell="A3" sqref="A3"/>
    </sheetView>
  </sheetViews>
  <sheetFormatPr defaultColWidth="11.42578125" defaultRowHeight="15" x14ac:dyDescent="0.25"/>
  <cols>
    <col min="1" max="1" width="15.7109375" customWidth="1"/>
    <col min="2" max="2" width="10.7109375" customWidth="1"/>
    <col min="3" max="3" width="31.28515625" customWidth="1"/>
    <col min="4" max="4" width="2.7109375" customWidth="1"/>
    <col min="5" max="5" width="3" customWidth="1"/>
    <col min="6" max="6" width="17.140625" customWidth="1"/>
    <col min="7" max="9" width="16.7109375" customWidth="1"/>
    <col min="10" max="10" width="19.140625" customWidth="1"/>
    <col min="11" max="11" width="14.7109375" customWidth="1"/>
    <col min="12" max="12" width="13.140625" customWidth="1"/>
  </cols>
  <sheetData>
    <row r="1" spans="1:12" ht="18.75" x14ac:dyDescent="0.3">
      <c r="A1" s="108" t="s">
        <v>169</v>
      </c>
    </row>
    <row r="2" spans="1:12" ht="15.75" thickBot="1" x14ac:dyDescent="0.3"/>
    <row r="3" spans="1:12" s="49" customFormat="1" ht="18" thickBot="1" x14ac:dyDescent="0.35">
      <c r="A3" s="35" t="s">
        <v>70</v>
      </c>
      <c r="B3" s="48"/>
      <c r="C3" s="48"/>
      <c r="D3" s="48"/>
      <c r="E3" s="48"/>
      <c r="F3" s="67">
        <f t="shared" ref="F3:L3" si="0">F7</f>
        <v>247047.02</v>
      </c>
      <c r="G3" s="67">
        <f t="shared" si="0"/>
        <v>18313.601067999942</v>
      </c>
      <c r="H3" s="67">
        <f t="shared" si="0"/>
        <v>265360.62106799992</v>
      </c>
      <c r="I3" s="67">
        <f t="shared" si="0"/>
        <v>0</v>
      </c>
      <c r="J3" s="67">
        <f t="shared" si="0"/>
        <v>0</v>
      </c>
      <c r="K3" s="67">
        <f t="shared" si="0"/>
        <v>0</v>
      </c>
      <c r="L3" s="67">
        <f t="shared" si="0"/>
        <v>265360.62106799992</v>
      </c>
    </row>
    <row r="4" spans="1:12" ht="15.75" thickBot="1" x14ac:dyDescent="0.3"/>
    <row r="5" spans="1:12" s="38" customFormat="1" ht="45.75" thickBot="1" x14ac:dyDescent="0.3">
      <c r="A5" s="68" t="s">
        <v>71</v>
      </c>
      <c r="B5" s="50" t="s">
        <v>72</v>
      </c>
      <c r="C5" s="71" t="s">
        <v>4</v>
      </c>
      <c r="D5" s="72"/>
      <c r="E5" s="73"/>
      <c r="F5" s="60" t="s">
        <v>39</v>
      </c>
      <c r="G5" s="78" t="s">
        <v>6</v>
      </c>
      <c r="H5" s="78" t="s">
        <v>7</v>
      </c>
      <c r="I5" s="98" t="s">
        <v>21</v>
      </c>
      <c r="J5" s="78" t="s">
        <v>22</v>
      </c>
      <c r="K5" s="99" t="s">
        <v>73</v>
      </c>
      <c r="L5" s="100" t="s">
        <v>11</v>
      </c>
    </row>
    <row r="7" spans="1:12" ht="15.75" thickBot="1" x14ac:dyDescent="0.3">
      <c r="A7" s="51" t="s">
        <v>172</v>
      </c>
      <c r="B7" s="39">
        <v>1</v>
      </c>
      <c r="C7" s="40" t="s">
        <v>26</v>
      </c>
      <c r="D7" s="41"/>
      <c r="E7" s="52"/>
      <c r="F7" s="42">
        <f>SUM(F8:F13)</f>
        <v>247047.02</v>
      </c>
      <c r="G7" s="143">
        <f>SUM(G8:G12)</f>
        <v>18313.601067999942</v>
      </c>
      <c r="H7" s="42">
        <f>SUM(H8:H13)</f>
        <v>265360.62106799992</v>
      </c>
      <c r="I7" s="42">
        <f>SUM(I8:I17)</f>
        <v>0</v>
      </c>
      <c r="J7" s="42">
        <f>SUM(J8:J17)</f>
        <v>0</v>
      </c>
      <c r="K7" s="42">
        <f>SUM(K8:K17)</f>
        <v>0</v>
      </c>
      <c r="L7" s="42">
        <f>SUM(L8:L17)</f>
        <v>265360.62106799992</v>
      </c>
    </row>
    <row r="8" spans="1:12" ht="15.75" thickTop="1" x14ac:dyDescent="0.25">
      <c r="A8" s="15" t="s">
        <v>75</v>
      </c>
      <c r="B8" s="70" t="s">
        <v>82</v>
      </c>
      <c r="C8" s="5" t="s">
        <v>83</v>
      </c>
      <c r="D8" s="5"/>
      <c r="E8" s="5"/>
      <c r="F8" s="17">
        <v>177092.86</v>
      </c>
      <c r="G8" s="132">
        <f>8990.11799999996+5800.88</f>
        <v>14790.99799999996</v>
      </c>
      <c r="H8" s="8">
        <f>F8+G8</f>
        <v>191883.85799999995</v>
      </c>
      <c r="I8" s="8">
        <v>0</v>
      </c>
      <c r="J8" s="8">
        <f>I8-K8</f>
        <v>0</v>
      </c>
      <c r="K8" s="8">
        <v>0</v>
      </c>
      <c r="L8" s="8">
        <f>H8-I8</f>
        <v>191883.85799999995</v>
      </c>
    </row>
    <row r="9" spans="1:12" x14ac:dyDescent="0.25">
      <c r="A9" s="15" t="s">
        <v>78</v>
      </c>
      <c r="B9" s="70" t="s">
        <v>86</v>
      </c>
      <c r="C9" s="5" t="s">
        <v>87</v>
      </c>
      <c r="D9" s="5"/>
      <c r="E9" s="5"/>
      <c r="F9" s="8">
        <v>1350</v>
      </c>
      <c r="G9" s="132">
        <v>150</v>
      </c>
      <c r="H9" s="8">
        <f t="shared" ref="H9:H12" si="1">F9+G9</f>
        <v>1500</v>
      </c>
      <c r="I9" s="8">
        <v>0</v>
      </c>
      <c r="J9" s="8">
        <f t="shared" ref="J9" si="2">I9-K9</f>
        <v>0</v>
      </c>
      <c r="K9" s="8">
        <v>0</v>
      </c>
      <c r="L9" s="8">
        <f t="shared" ref="L9" si="3">H9-I9</f>
        <v>1500</v>
      </c>
    </row>
    <row r="10" spans="1:12" x14ac:dyDescent="0.25">
      <c r="A10" s="15" t="s">
        <v>81</v>
      </c>
      <c r="B10" s="70" t="s">
        <v>88</v>
      </c>
      <c r="C10" s="5" t="s">
        <v>89</v>
      </c>
      <c r="D10" s="5"/>
      <c r="E10" s="5"/>
      <c r="F10" s="14">
        <v>60128.56</v>
      </c>
      <c r="G10" s="132">
        <v>2455.5030679999836</v>
      </c>
      <c r="H10" s="8">
        <f t="shared" si="1"/>
        <v>62584.063067999981</v>
      </c>
      <c r="I10" s="8">
        <v>0</v>
      </c>
      <c r="J10" s="8">
        <f>I10-K10</f>
        <v>0</v>
      </c>
      <c r="K10" s="8">
        <v>0</v>
      </c>
      <c r="L10" s="8">
        <f>H10-I10</f>
        <v>62584.063067999981</v>
      </c>
    </row>
    <row r="11" spans="1:12" x14ac:dyDescent="0.25">
      <c r="B11" s="70" t="s">
        <v>90</v>
      </c>
      <c r="C11" s="5" t="s">
        <v>91</v>
      </c>
      <c r="D11" s="5"/>
      <c r="E11" s="5"/>
      <c r="F11" s="8">
        <v>1125</v>
      </c>
      <c r="G11" s="132">
        <v>375</v>
      </c>
      <c r="H11" s="8">
        <f t="shared" si="1"/>
        <v>1500</v>
      </c>
      <c r="I11" s="17">
        <v>0</v>
      </c>
      <c r="J11" s="8">
        <f>I11-K11</f>
        <v>0</v>
      </c>
      <c r="K11" s="17">
        <v>0</v>
      </c>
      <c r="L11" s="8">
        <f>H11-I11</f>
        <v>1500</v>
      </c>
    </row>
    <row r="12" spans="1:12" x14ac:dyDescent="0.25">
      <c r="B12" s="70" t="s">
        <v>92</v>
      </c>
      <c r="C12" s="5" t="s">
        <v>93</v>
      </c>
      <c r="D12" s="5"/>
      <c r="E12" s="5"/>
      <c r="F12" s="14">
        <v>7350.5999999999995</v>
      </c>
      <c r="G12" s="142">
        <v>542.09999999999945</v>
      </c>
      <c r="H12" s="8">
        <f t="shared" si="1"/>
        <v>7892.6999999999989</v>
      </c>
      <c r="I12" s="8">
        <v>0</v>
      </c>
      <c r="J12" s="8">
        <f>I12-K12</f>
        <v>0</v>
      </c>
      <c r="K12" s="8">
        <v>0</v>
      </c>
      <c r="L12" s="8">
        <f>H12-I12</f>
        <v>7892.6999999999989</v>
      </c>
    </row>
    <row r="14" spans="1:12" x14ac:dyDescent="0.25">
      <c r="B14" s="74"/>
    </row>
    <row r="15" spans="1:12" x14ac:dyDescent="0.25">
      <c r="B15" s="75"/>
    </row>
    <row r="21" spans="4:4" x14ac:dyDescent="0.25">
      <c r="D21" s="17"/>
    </row>
  </sheetData>
  <pageMargins left="0.31496062992125984" right="0.31496062992125984" top="0.74803149606299213" bottom="0.55118110236220474" header="0.31496062992125984" footer="0.31496062992125984"/>
  <pageSetup paperSize="9" scale="59" fitToHeight="0" orientation="landscape" r:id="rId1"/>
  <headerFooter>
    <oddFooter>&amp;CSeguiment pressupostari 2022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30"/>
  <sheetViews>
    <sheetView view="pageLayout" zoomScaleNormal="100" workbookViewId="0">
      <selection activeCell="A3" sqref="A3"/>
    </sheetView>
  </sheetViews>
  <sheetFormatPr defaultColWidth="11.42578125" defaultRowHeight="15" x14ac:dyDescent="0.25"/>
  <cols>
    <col min="1" max="1" width="15.7109375" customWidth="1"/>
    <col min="2" max="2" width="10.7109375" customWidth="1"/>
    <col min="3" max="3" width="1.7109375" customWidth="1"/>
    <col min="4" max="4" width="53.140625" customWidth="1"/>
    <col min="5" max="5" width="11.85546875" customWidth="1"/>
    <col min="6" max="6" width="14.5703125" customWidth="1"/>
    <col min="7" max="10" width="16.7109375" customWidth="1"/>
    <col min="11" max="11" width="11.42578125" customWidth="1"/>
    <col min="12" max="12" width="14.42578125" customWidth="1"/>
  </cols>
  <sheetData>
    <row r="1" spans="1:14" ht="18.75" x14ac:dyDescent="0.3">
      <c r="A1" s="108" t="s">
        <v>169</v>
      </c>
    </row>
    <row r="2" spans="1:14" ht="15.75" thickBot="1" x14ac:dyDescent="0.3"/>
    <row r="3" spans="1:14" s="49" customFormat="1" ht="18" thickBot="1" x14ac:dyDescent="0.35">
      <c r="A3" s="35" t="s">
        <v>94</v>
      </c>
      <c r="B3" s="48"/>
      <c r="C3" s="48"/>
      <c r="D3" s="48"/>
      <c r="E3" s="48"/>
      <c r="F3" s="67">
        <f t="shared" ref="F3:L3" si="0">F7</f>
        <v>126620.88</v>
      </c>
      <c r="G3" s="67">
        <f t="shared" si="0"/>
        <v>38447.449999999997</v>
      </c>
      <c r="H3" s="67">
        <f t="shared" si="0"/>
        <v>165068.33000000002</v>
      </c>
      <c r="I3" s="67">
        <f t="shared" si="0"/>
        <v>0</v>
      </c>
      <c r="J3" s="67">
        <f t="shared" si="0"/>
        <v>0</v>
      </c>
      <c r="K3" s="67">
        <f t="shared" si="0"/>
        <v>0</v>
      </c>
      <c r="L3" s="67">
        <f t="shared" si="0"/>
        <v>165068.33000000002</v>
      </c>
    </row>
    <row r="4" spans="1:14" ht="15.75" thickBot="1" x14ac:dyDescent="0.3"/>
    <row r="5" spans="1:14" s="38" customFormat="1" ht="45.75" thickBot="1" x14ac:dyDescent="0.3">
      <c r="A5" s="68" t="s">
        <v>71</v>
      </c>
      <c r="B5" s="50" t="s">
        <v>72</v>
      </c>
      <c r="C5" s="71"/>
      <c r="D5" s="72" t="s">
        <v>38</v>
      </c>
      <c r="E5" s="73"/>
      <c r="F5" s="60" t="s">
        <v>39</v>
      </c>
      <c r="G5" s="78" t="s">
        <v>6</v>
      </c>
      <c r="H5" s="78" t="s">
        <v>7</v>
      </c>
      <c r="I5" s="98" t="s">
        <v>21</v>
      </c>
      <c r="J5" s="78" t="s">
        <v>22</v>
      </c>
      <c r="K5" s="99" t="s">
        <v>73</v>
      </c>
      <c r="L5" s="100" t="s">
        <v>11</v>
      </c>
    </row>
    <row r="7" spans="1:14" ht="15.75" thickBot="1" x14ac:dyDescent="0.3">
      <c r="A7" s="51" t="s">
        <v>172</v>
      </c>
      <c r="B7" s="39">
        <v>2</v>
      </c>
      <c r="C7" s="53" t="s">
        <v>95</v>
      </c>
      <c r="D7" s="41"/>
      <c r="E7" s="52"/>
      <c r="F7" s="42">
        <f>SUM(F8:F29)</f>
        <v>126620.88</v>
      </c>
      <c r="G7" s="42">
        <f t="shared" ref="G7:L7" si="1">SUM(G8:G29)</f>
        <v>38447.449999999997</v>
      </c>
      <c r="H7" s="42">
        <f t="shared" si="1"/>
        <v>165068.33000000002</v>
      </c>
      <c r="I7" s="42">
        <f t="shared" si="1"/>
        <v>0</v>
      </c>
      <c r="J7" s="42">
        <f t="shared" si="1"/>
        <v>0</v>
      </c>
      <c r="K7" s="42">
        <f t="shared" si="1"/>
        <v>0</v>
      </c>
      <c r="L7" s="42">
        <f t="shared" si="1"/>
        <v>165068.33000000002</v>
      </c>
    </row>
    <row r="8" spans="1:14" ht="15.75" thickTop="1" x14ac:dyDescent="0.25">
      <c r="A8" s="15" t="s">
        <v>75</v>
      </c>
      <c r="B8" s="70" t="s">
        <v>96</v>
      </c>
      <c r="C8" s="5" t="s">
        <v>97</v>
      </c>
      <c r="D8" s="5"/>
      <c r="E8" s="5"/>
      <c r="F8" s="137">
        <v>0</v>
      </c>
      <c r="G8" s="8">
        <v>0</v>
      </c>
      <c r="H8" s="8">
        <f>F8+G8</f>
        <v>0</v>
      </c>
      <c r="I8" s="8">
        <v>0</v>
      </c>
      <c r="J8" s="8">
        <f t="shared" ref="J8:J29" si="2">I8-K8</f>
        <v>0</v>
      </c>
      <c r="K8" s="8">
        <v>0</v>
      </c>
      <c r="L8" s="8">
        <f t="shared" ref="L8:L29" si="3">H8-I8</f>
        <v>0</v>
      </c>
      <c r="N8" s="145"/>
    </row>
    <row r="9" spans="1:14" x14ac:dyDescent="0.25">
      <c r="A9" s="15" t="s">
        <v>78</v>
      </c>
      <c r="B9" s="70" t="s">
        <v>98</v>
      </c>
      <c r="C9" s="5" t="s">
        <v>99</v>
      </c>
      <c r="D9" s="5"/>
      <c r="E9" s="5"/>
      <c r="F9" s="137">
        <v>500</v>
      </c>
      <c r="G9" s="8">
        <v>0</v>
      </c>
      <c r="H9" s="8">
        <f>F9+G9</f>
        <v>500</v>
      </c>
      <c r="I9" s="8">
        <v>0</v>
      </c>
      <c r="J9" s="8">
        <f t="shared" si="2"/>
        <v>0</v>
      </c>
      <c r="K9" s="8">
        <v>0</v>
      </c>
      <c r="L9" s="8">
        <f>H9-I9</f>
        <v>500</v>
      </c>
      <c r="N9" s="145"/>
    </row>
    <row r="10" spans="1:14" x14ac:dyDescent="0.25">
      <c r="A10" s="15" t="s">
        <v>81</v>
      </c>
      <c r="B10" s="70" t="s">
        <v>179</v>
      </c>
      <c r="C10" s="5" t="s">
        <v>180</v>
      </c>
      <c r="D10" s="5"/>
      <c r="E10" s="5"/>
      <c r="F10" s="137">
        <v>0</v>
      </c>
      <c r="G10" s="8">
        <v>0</v>
      </c>
      <c r="H10" s="8">
        <f t="shared" ref="H10:H29" si="4">F10+G10</f>
        <v>0</v>
      </c>
      <c r="I10" s="8">
        <v>0</v>
      </c>
      <c r="J10" s="8">
        <f t="shared" si="2"/>
        <v>0</v>
      </c>
      <c r="K10" s="8">
        <v>0</v>
      </c>
      <c r="L10" s="8">
        <f t="shared" si="3"/>
        <v>0</v>
      </c>
      <c r="N10" s="145"/>
    </row>
    <row r="11" spans="1:14" x14ac:dyDescent="0.25">
      <c r="B11" s="70" t="s">
        <v>100</v>
      </c>
      <c r="C11" s="5" t="s">
        <v>181</v>
      </c>
      <c r="D11" s="5"/>
      <c r="E11" s="5"/>
      <c r="F11" s="137">
        <v>0</v>
      </c>
      <c r="G11" s="8">
        <v>0</v>
      </c>
      <c r="H11" s="8">
        <f t="shared" si="4"/>
        <v>0</v>
      </c>
      <c r="I11" s="8">
        <v>0</v>
      </c>
      <c r="J11" s="8">
        <f t="shared" si="2"/>
        <v>0</v>
      </c>
      <c r="K11" s="8">
        <v>0</v>
      </c>
      <c r="L11" s="8">
        <f t="shared" si="3"/>
        <v>0</v>
      </c>
      <c r="N11" s="145"/>
    </row>
    <row r="12" spans="1:14" x14ac:dyDescent="0.25">
      <c r="B12" s="70" t="s">
        <v>102</v>
      </c>
      <c r="C12" s="5" t="s">
        <v>182</v>
      </c>
      <c r="D12" s="5"/>
      <c r="E12" s="5"/>
      <c r="F12" s="137">
        <v>1500</v>
      </c>
      <c r="G12" s="8">
        <v>0</v>
      </c>
      <c r="H12" s="8">
        <f t="shared" si="4"/>
        <v>1500</v>
      </c>
      <c r="I12" s="8">
        <v>0</v>
      </c>
      <c r="J12" s="8">
        <f t="shared" si="2"/>
        <v>0</v>
      </c>
      <c r="K12" s="8">
        <v>0</v>
      </c>
      <c r="L12" s="8">
        <f t="shared" si="3"/>
        <v>1500</v>
      </c>
      <c r="N12" s="145"/>
    </row>
    <row r="13" spans="1:14" x14ac:dyDescent="0.25">
      <c r="B13" s="70" t="s">
        <v>104</v>
      </c>
      <c r="C13" s="5" t="s">
        <v>105</v>
      </c>
      <c r="D13" s="5"/>
      <c r="E13" s="5"/>
      <c r="F13" s="137">
        <v>1500</v>
      </c>
      <c r="G13" s="8">
        <v>0</v>
      </c>
      <c r="H13" s="8">
        <f t="shared" si="4"/>
        <v>1500</v>
      </c>
      <c r="I13" s="8">
        <v>0</v>
      </c>
      <c r="J13" s="8">
        <f t="shared" si="2"/>
        <v>0</v>
      </c>
      <c r="K13" s="8">
        <v>0</v>
      </c>
      <c r="L13" s="8">
        <f t="shared" si="3"/>
        <v>1500</v>
      </c>
      <c r="N13" s="145"/>
    </row>
    <row r="14" spans="1:14" x14ac:dyDescent="0.25">
      <c r="B14" s="70" t="s">
        <v>106</v>
      </c>
      <c r="C14" s="5" t="s">
        <v>107</v>
      </c>
      <c r="D14" s="5"/>
      <c r="E14" s="5"/>
      <c r="F14" s="137">
        <v>0</v>
      </c>
      <c r="G14" s="8">
        <v>0</v>
      </c>
      <c r="H14" s="8">
        <f t="shared" si="4"/>
        <v>0</v>
      </c>
      <c r="I14" s="8">
        <v>0</v>
      </c>
      <c r="J14" s="8">
        <f t="shared" si="2"/>
        <v>0</v>
      </c>
      <c r="K14" s="8">
        <v>0</v>
      </c>
      <c r="L14" s="8">
        <f t="shared" si="3"/>
        <v>0</v>
      </c>
      <c r="N14" s="145"/>
    </row>
    <row r="15" spans="1:14" x14ac:dyDescent="0.25">
      <c r="B15" s="70" t="s">
        <v>108</v>
      </c>
      <c r="C15" s="5" t="s">
        <v>109</v>
      </c>
      <c r="D15" s="5"/>
      <c r="E15" s="5"/>
      <c r="F15" s="137">
        <v>1000</v>
      </c>
      <c r="G15" s="8">
        <v>0</v>
      </c>
      <c r="H15" s="8">
        <f t="shared" si="4"/>
        <v>1000</v>
      </c>
      <c r="I15" s="8">
        <v>0</v>
      </c>
      <c r="J15" s="8">
        <f t="shared" si="2"/>
        <v>0</v>
      </c>
      <c r="K15" s="8">
        <v>0</v>
      </c>
      <c r="L15" s="8">
        <f t="shared" si="3"/>
        <v>1000</v>
      </c>
      <c r="N15" s="145"/>
    </row>
    <row r="16" spans="1:14" x14ac:dyDescent="0.25">
      <c r="B16" s="70" t="s">
        <v>110</v>
      </c>
      <c r="C16" s="5" t="s">
        <v>111</v>
      </c>
      <c r="D16" s="5"/>
      <c r="E16" s="5"/>
      <c r="F16" s="137">
        <v>1500</v>
      </c>
      <c r="G16" s="8">
        <v>0</v>
      </c>
      <c r="H16" s="8">
        <f t="shared" si="4"/>
        <v>1500</v>
      </c>
      <c r="I16" s="8">
        <v>0</v>
      </c>
      <c r="J16" s="8">
        <f t="shared" si="2"/>
        <v>0</v>
      </c>
      <c r="K16" s="8">
        <v>0</v>
      </c>
      <c r="L16" s="8">
        <f t="shared" si="3"/>
        <v>1500</v>
      </c>
      <c r="N16" s="145"/>
    </row>
    <row r="17" spans="2:14" x14ac:dyDescent="0.25">
      <c r="B17" s="70" t="s">
        <v>112</v>
      </c>
      <c r="C17" s="5" t="s">
        <v>113</v>
      </c>
      <c r="D17" s="5"/>
      <c r="E17" s="5"/>
      <c r="F17" s="137">
        <v>0</v>
      </c>
      <c r="G17" s="8">
        <v>0</v>
      </c>
      <c r="H17" s="8">
        <f t="shared" si="4"/>
        <v>0</v>
      </c>
      <c r="I17" s="8">
        <v>0</v>
      </c>
      <c r="J17" s="8">
        <f t="shared" si="2"/>
        <v>0</v>
      </c>
      <c r="K17" s="8">
        <v>0</v>
      </c>
      <c r="L17" s="8">
        <f t="shared" si="3"/>
        <v>0</v>
      </c>
      <c r="N17" s="145"/>
    </row>
    <row r="18" spans="2:14" x14ac:dyDescent="0.25">
      <c r="B18" s="70" t="s">
        <v>114</v>
      </c>
      <c r="C18" s="5" t="s">
        <v>115</v>
      </c>
      <c r="D18" s="5"/>
      <c r="E18" s="5"/>
      <c r="F18" s="137">
        <v>150</v>
      </c>
      <c r="G18" s="8">
        <v>0</v>
      </c>
      <c r="H18" s="8">
        <f t="shared" si="4"/>
        <v>150</v>
      </c>
      <c r="I18" s="8">
        <v>0</v>
      </c>
      <c r="J18" s="8">
        <f t="shared" si="2"/>
        <v>0</v>
      </c>
      <c r="K18" s="8">
        <v>0</v>
      </c>
      <c r="L18" s="8">
        <f t="shared" si="3"/>
        <v>150</v>
      </c>
      <c r="N18" s="145"/>
    </row>
    <row r="19" spans="2:14" x14ac:dyDescent="0.25">
      <c r="B19" s="70" t="s">
        <v>116</v>
      </c>
      <c r="C19" s="5" t="s">
        <v>117</v>
      </c>
      <c r="D19" s="5"/>
      <c r="E19" s="5"/>
      <c r="F19" s="137">
        <v>3500</v>
      </c>
      <c r="G19" s="8">
        <v>0</v>
      </c>
      <c r="H19" s="8">
        <f t="shared" si="4"/>
        <v>3500</v>
      </c>
      <c r="I19" s="8">
        <v>0</v>
      </c>
      <c r="J19" s="8">
        <f t="shared" si="2"/>
        <v>0</v>
      </c>
      <c r="K19" s="8">
        <v>0</v>
      </c>
      <c r="L19" s="8">
        <f t="shared" si="3"/>
        <v>3500</v>
      </c>
      <c r="N19" s="145"/>
    </row>
    <row r="20" spans="2:14" x14ac:dyDescent="0.25">
      <c r="B20" s="70" t="s">
        <v>118</v>
      </c>
      <c r="C20" s="5" t="s">
        <v>119</v>
      </c>
      <c r="D20" s="5"/>
      <c r="E20" s="6"/>
      <c r="F20" s="137">
        <v>0</v>
      </c>
      <c r="G20" s="8">
        <v>0</v>
      </c>
      <c r="H20" s="8">
        <f>F20+G20</f>
        <v>0</v>
      </c>
      <c r="I20" s="8">
        <v>0</v>
      </c>
      <c r="J20" s="8">
        <f t="shared" si="2"/>
        <v>0</v>
      </c>
      <c r="K20" s="8">
        <v>0</v>
      </c>
      <c r="L20" s="8">
        <f t="shared" si="3"/>
        <v>0</v>
      </c>
      <c r="N20" s="145"/>
    </row>
    <row r="21" spans="2:14" x14ac:dyDescent="0.25">
      <c r="B21" s="70" t="s">
        <v>120</v>
      </c>
      <c r="C21" s="5" t="s">
        <v>121</v>
      </c>
      <c r="D21" s="5"/>
      <c r="E21" s="5"/>
      <c r="F21" s="137">
        <v>600</v>
      </c>
      <c r="G21" s="8">
        <v>0</v>
      </c>
      <c r="H21" s="8">
        <f t="shared" si="4"/>
        <v>600</v>
      </c>
      <c r="I21" s="8">
        <v>0</v>
      </c>
      <c r="J21" s="8">
        <f t="shared" si="2"/>
        <v>0</v>
      </c>
      <c r="K21" s="8">
        <v>0</v>
      </c>
      <c r="L21" s="8">
        <f t="shared" si="3"/>
        <v>600</v>
      </c>
      <c r="N21" s="145"/>
    </row>
    <row r="22" spans="2:14" x14ac:dyDescent="0.25">
      <c r="B22" s="70" t="s">
        <v>122</v>
      </c>
      <c r="C22" s="5" t="s">
        <v>123</v>
      </c>
      <c r="D22" s="5"/>
      <c r="E22" s="5"/>
      <c r="F22" s="137">
        <v>3070.88</v>
      </c>
      <c r="G22" s="8">
        <v>0</v>
      </c>
      <c r="H22" s="8">
        <f t="shared" si="4"/>
        <v>3070.88</v>
      </c>
      <c r="I22" s="8">
        <v>0</v>
      </c>
      <c r="J22" s="8">
        <f t="shared" si="2"/>
        <v>0</v>
      </c>
      <c r="K22" s="8">
        <v>0</v>
      </c>
      <c r="L22" s="8">
        <f t="shared" si="3"/>
        <v>3070.88</v>
      </c>
      <c r="N22" s="145"/>
    </row>
    <row r="23" spans="2:14" x14ac:dyDescent="0.25">
      <c r="B23" s="69" t="s">
        <v>124</v>
      </c>
      <c r="C23" s="6" t="s">
        <v>125</v>
      </c>
      <c r="D23" s="5"/>
      <c r="E23" s="5"/>
      <c r="F23" s="137">
        <v>93075</v>
      </c>
      <c r="G23" s="132">
        <f>35618.17-9512.72+12342</f>
        <v>38447.449999999997</v>
      </c>
      <c r="H23" s="8">
        <f t="shared" si="4"/>
        <v>131522.45000000001</v>
      </c>
      <c r="I23" s="8">
        <v>0</v>
      </c>
      <c r="J23" s="8">
        <f t="shared" si="2"/>
        <v>0</v>
      </c>
      <c r="K23" s="8">
        <v>0</v>
      </c>
      <c r="L23" s="8">
        <f t="shared" si="3"/>
        <v>131522.45000000001</v>
      </c>
      <c r="N23" s="145"/>
    </row>
    <row r="24" spans="2:14" x14ac:dyDescent="0.25">
      <c r="B24" s="70" t="s">
        <v>126</v>
      </c>
      <c r="C24" s="5" t="s">
        <v>127</v>
      </c>
      <c r="D24" s="5"/>
      <c r="E24" s="5"/>
      <c r="F24" s="137">
        <v>18000</v>
      </c>
      <c r="G24" s="8">
        <v>0</v>
      </c>
      <c r="H24" s="8">
        <f t="shared" si="4"/>
        <v>18000</v>
      </c>
      <c r="I24" s="8">
        <v>0</v>
      </c>
      <c r="J24" s="8">
        <f t="shared" si="2"/>
        <v>0</v>
      </c>
      <c r="K24" s="8">
        <v>0</v>
      </c>
      <c r="L24" s="8">
        <f t="shared" si="3"/>
        <v>18000</v>
      </c>
      <c r="N24" s="145"/>
    </row>
    <row r="25" spans="2:14" x14ac:dyDescent="0.25">
      <c r="B25" s="70" t="s">
        <v>128</v>
      </c>
      <c r="C25" s="5" t="s">
        <v>129</v>
      </c>
      <c r="D25" s="5"/>
      <c r="E25" s="5"/>
      <c r="F25" s="137">
        <v>75</v>
      </c>
      <c r="G25" s="8">
        <v>0</v>
      </c>
      <c r="H25" s="8">
        <f t="shared" si="4"/>
        <v>75</v>
      </c>
      <c r="I25" s="8">
        <v>0</v>
      </c>
      <c r="J25" s="8">
        <f t="shared" si="2"/>
        <v>0</v>
      </c>
      <c r="K25" s="8">
        <v>0</v>
      </c>
      <c r="L25" s="8">
        <f t="shared" si="3"/>
        <v>75</v>
      </c>
      <c r="N25" s="145"/>
    </row>
    <row r="26" spans="2:14" x14ac:dyDescent="0.25">
      <c r="B26" s="70" t="s">
        <v>130</v>
      </c>
      <c r="C26" s="5" t="s">
        <v>131</v>
      </c>
      <c r="F26" s="17">
        <v>250</v>
      </c>
      <c r="G26" s="8">
        <v>0</v>
      </c>
      <c r="H26" s="8">
        <f t="shared" si="4"/>
        <v>250</v>
      </c>
      <c r="I26" s="8">
        <v>0</v>
      </c>
      <c r="J26" s="8">
        <f t="shared" si="2"/>
        <v>0</v>
      </c>
      <c r="K26" s="8">
        <v>0</v>
      </c>
      <c r="L26" s="8">
        <f t="shared" si="3"/>
        <v>250</v>
      </c>
      <c r="N26" s="146"/>
    </row>
    <row r="27" spans="2:14" ht="14.25" customHeight="1" x14ac:dyDescent="0.25">
      <c r="B27" s="70" t="s">
        <v>132</v>
      </c>
      <c r="C27" s="5" t="s">
        <v>133</v>
      </c>
      <c r="F27" s="17">
        <v>150</v>
      </c>
      <c r="G27" s="8">
        <v>0</v>
      </c>
      <c r="H27" s="8">
        <f t="shared" si="4"/>
        <v>150</v>
      </c>
      <c r="I27" s="8">
        <v>0</v>
      </c>
      <c r="J27" s="8">
        <f t="shared" si="2"/>
        <v>0</v>
      </c>
      <c r="K27" s="8">
        <v>0</v>
      </c>
      <c r="L27" s="8">
        <f t="shared" si="3"/>
        <v>150</v>
      </c>
      <c r="N27" s="146"/>
    </row>
    <row r="28" spans="2:14" ht="15" customHeight="1" x14ac:dyDescent="0.25">
      <c r="B28" s="70" t="s">
        <v>134</v>
      </c>
      <c r="C28" s="5" t="s">
        <v>135</v>
      </c>
      <c r="F28" s="17">
        <v>250</v>
      </c>
      <c r="G28" s="8">
        <v>0</v>
      </c>
      <c r="H28" s="8">
        <f t="shared" si="4"/>
        <v>250</v>
      </c>
      <c r="I28" s="8">
        <v>0</v>
      </c>
      <c r="J28" s="8">
        <f t="shared" si="2"/>
        <v>0</v>
      </c>
      <c r="K28" s="8">
        <v>0</v>
      </c>
      <c r="L28" s="8">
        <f t="shared" si="3"/>
        <v>250</v>
      </c>
      <c r="N28" s="146"/>
    </row>
    <row r="29" spans="2:14" ht="15" customHeight="1" x14ac:dyDescent="0.25">
      <c r="B29" s="69" t="s">
        <v>136</v>
      </c>
      <c r="C29" s="6" t="s">
        <v>137</v>
      </c>
      <c r="F29" s="17">
        <v>1500</v>
      </c>
      <c r="G29" s="8">
        <v>0</v>
      </c>
      <c r="H29" s="8">
        <f t="shared" si="4"/>
        <v>1500</v>
      </c>
      <c r="I29" s="8">
        <v>0</v>
      </c>
      <c r="J29" s="8">
        <f t="shared" si="2"/>
        <v>0</v>
      </c>
      <c r="K29" s="8">
        <v>0</v>
      </c>
      <c r="L29" s="8">
        <f t="shared" si="3"/>
        <v>1500</v>
      </c>
      <c r="N29" s="146"/>
    </row>
    <row r="30" spans="2:14" ht="15" customHeight="1" x14ac:dyDescent="0.25">
      <c r="B30" s="34"/>
      <c r="C30" s="34"/>
      <c r="D30" s="34"/>
      <c r="N30" s="147"/>
    </row>
  </sheetData>
  <pageMargins left="0.31496062992125984" right="0.31496062992125984" top="0.74803149606299213" bottom="0.55118110236220474" header="0.31496062992125984" footer="0.31496062992125984"/>
  <pageSetup paperSize="9" scale="59" fitToHeight="0" orientation="landscape" r:id="rId1"/>
  <headerFooter>
    <oddFooter>&amp;CSeguiment pressupostari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9"/>
  <sheetViews>
    <sheetView showGridLines="0" view="pageLayout" zoomScale="130" zoomScaleNormal="100" zoomScalePageLayoutView="130" workbookViewId="0">
      <selection activeCell="C2" sqref="C2"/>
    </sheetView>
  </sheetViews>
  <sheetFormatPr defaultColWidth="11.42578125" defaultRowHeight="15" x14ac:dyDescent="0.25"/>
  <cols>
    <col min="1" max="1" width="2.7109375" customWidth="1"/>
    <col min="2" max="2" width="10.7109375" customWidth="1"/>
    <col min="3" max="3" width="32.7109375" customWidth="1"/>
    <col min="4" max="4" width="16.5703125" customWidth="1"/>
    <col min="5" max="5" width="14.42578125" customWidth="1"/>
    <col min="6" max="6" width="16.140625" customWidth="1"/>
    <col min="7" max="9" width="16.7109375" customWidth="1"/>
    <col min="10" max="10" width="15.85546875" bestFit="1" customWidth="1"/>
  </cols>
  <sheetData>
    <row r="1" spans="2:10" ht="15.75" thickBot="1" x14ac:dyDescent="0.3"/>
    <row r="2" spans="2:10" ht="19.5" thickBot="1" x14ac:dyDescent="0.35">
      <c r="B2" s="18" t="s">
        <v>1</v>
      </c>
      <c r="C2" s="7"/>
      <c r="D2" s="7"/>
      <c r="E2" s="7"/>
      <c r="F2" s="7"/>
      <c r="G2" s="102"/>
    </row>
    <row r="4" spans="2:10" ht="18.75" x14ac:dyDescent="0.3">
      <c r="B4" s="19" t="s">
        <v>2</v>
      </c>
    </row>
    <row r="5" spans="2:10" ht="15.75" thickBot="1" x14ac:dyDescent="0.3"/>
    <row r="6" spans="2:10" s="21" customFormat="1" ht="30.75" thickBot="1" x14ac:dyDescent="0.3">
      <c r="B6" s="20" t="s">
        <v>3</v>
      </c>
      <c r="C6" s="79" t="s">
        <v>4</v>
      </c>
      <c r="D6" s="78" t="s">
        <v>5</v>
      </c>
      <c r="E6" s="78" t="s">
        <v>6</v>
      </c>
      <c r="F6" s="78" t="s">
        <v>7</v>
      </c>
      <c r="G6" s="98" t="s">
        <v>8</v>
      </c>
      <c r="H6" s="78" t="s">
        <v>9</v>
      </c>
      <c r="I6" s="99" t="s">
        <v>10</v>
      </c>
      <c r="J6" s="100" t="s">
        <v>11</v>
      </c>
    </row>
    <row r="7" spans="2:10" x14ac:dyDescent="0.25">
      <c r="B7" s="22"/>
      <c r="C7" s="23"/>
      <c r="D7" s="24"/>
      <c r="E7" s="24"/>
      <c r="F7" s="24"/>
      <c r="G7" s="54"/>
      <c r="I7" s="101"/>
      <c r="J7" s="101"/>
    </row>
    <row r="8" spans="2:10" x14ac:dyDescent="0.25">
      <c r="B8" s="25">
        <v>3</v>
      </c>
      <c r="C8" s="26" t="s">
        <v>15</v>
      </c>
      <c r="D8" s="77">
        <f>'Cap. 3 Ing. vendes'!F3</f>
        <v>465087.48</v>
      </c>
      <c r="E8" s="77">
        <f>'Cap. 3 Ing. vendes'!G3</f>
        <v>0</v>
      </c>
      <c r="F8" s="77">
        <f>'Cap. 3 Ing. vendes'!H3</f>
        <v>465087.48</v>
      </c>
      <c r="G8" s="77">
        <f>'Cap. 3 Ing. vendes'!I3</f>
        <v>0</v>
      </c>
      <c r="H8" s="77">
        <f>'Cap. 3 Ing. vendes'!J3</f>
        <v>0</v>
      </c>
      <c r="I8" s="77">
        <f>'Cap. 3 Ing. vendes'!K3</f>
        <v>0</v>
      </c>
      <c r="J8" s="77">
        <f>'Cap. 3 Ing. vendes'!L3</f>
        <v>-465087.48</v>
      </c>
    </row>
    <row r="9" spans="2:10" x14ac:dyDescent="0.25">
      <c r="B9" s="25">
        <v>4</v>
      </c>
      <c r="C9" s="26" t="s">
        <v>16</v>
      </c>
      <c r="D9" s="77">
        <f>'Cap. 4 Ing. Transf.corrents'!F3</f>
        <v>2236968.1</v>
      </c>
      <c r="E9" s="77">
        <f>'Cap. 4 Ing. Transf.corrents'!G3</f>
        <v>0</v>
      </c>
      <c r="F9" s="77">
        <f>'Cap. 4 Ing. Transf.corrents'!H3</f>
        <v>2236968.1</v>
      </c>
      <c r="G9" s="77">
        <f>'Cap. 4 Ing. Transf.corrents'!I3</f>
        <v>0</v>
      </c>
      <c r="H9" s="77">
        <f>'Cap. 4 Ing. Transf.corrents'!J3</f>
        <v>0</v>
      </c>
      <c r="I9" s="77">
        <f>'Cap. 4 Ing. Transf.corrents'!K3</f>
        <v>0</v>
      </c>
      <c r="J9" s="77">
        <f>'Cap. 4 Ing. Transf.corrents'!L3</f>
        <v>-2236968.1</v>
      </c>
    </row>
    <row r="10" spans="2:10" x14ac:dyDescent="0.25">
      <c r="B10" s="25">
        <v>5</v>
      </c>
      <c r="C10" s="26" t="s">
        <v>17</v>
      </c>
      <c r="D10" s="27">
        <f>'Cap. 5-8 Ing. pat - Act.fin.'!F3</f>
        <v>14</v>
      </c>
      <c r="E10" s="27">
        <f>'Cap. 5-8 Ing. pat - Act.fin.'!G3</f>
        <v>0</v>
      </c>
      <c r="F10" s="27">
        <f>'Cap. 5-8 Ing. pat - Act.fin.'!H3</f>
        <v>14</v>
      </c>
      <c r="G10" s="27">
        <f>'Cap. 5-8 Ing. pat - Act.fin.'!I3</f>
        <v>0</v>
      </c>
      <c r="H10" s="27">
        <f>'Cap. 5-8 Ing. pat - Act.fin.'!J3</f>
        <v>0</v>
      </c>
      <c r="I10" s="27">
        <f>'Cap. 5-8 Ing. pat - Act.fin.'!K3</f>
        <v>0</v>
      </c>
      <c r="J10" s="27">
        <f>'Cap. 5-8 Ing. pat - Act.fin.'!L3</f>
        <v>-14</v>
      </c>
    </row>
    <row r="11" spans="2:10" x14ac:dyDescent="0.25">
      <c r="B11" s="25">
        <v>8</v>
      </c>
      <c r="C11" s="26" t="s">
        <v>18</v>
      </c>
      <c r="D11" s="27">
        <f>'Cap. 5-8 Ing. pat - Act.fin.'!F14</f>
        <v>0</v>
      </c>
      <c r="E11" s="139">
        <f>'Cap. 5-8 Ing. pat - Act.fin.'!G14</f>
        <v>413475.24</v>
      </c>
      <c r="F11" s="27">
        <f>'Cap. 5-8 Ing. pat - Act.fin.'!H14</f>
        <v>413475.24</v>
      </c>
      <c r="G11" s="27">
        <f>'Cap. 5-8 Ing. pat - Act.fin.'!I14</f>
        <v>0</v>
      </c>
      <c r="H11" s="27">
        <f>'Cap. 5-8 Ing. pat - Act.fin.'!J14</f>
        <v>0</v>
      </c>
      <c r="I11" s="27">
        <f>'Cap. 5-8 Ing. pat - Act.fin.'!K14</f>
        <v>0</v>
      </c>
      <c r="J11" s="27">
        <f>'Cap. 5-8 Ing. pat - Act.fin.'!L14</f>
        <v>-413475.24</v>
      </c>
    </row>
    <row r="12" spans="2:10" x14ac:dyDescent="0.25">
      <c r="C12" s="1"/>
    </row>
    <row r="13" spans="2:10" s="31" customFormat="1" ht="18.75" x14ac:dyDescent="0.3">
      <c r="B13" s="28" t="s">
        <v>19</v>
      </c>
      <c r="C13" s="29"/>
      <c r="D13" s="30">
        <f t="shared" ref="D13:J13" si="0">SUM(D8:D12)</f>
        <v>2702069.58</v>
      </c>
      <c r="E13" s="30">
        <f t="shared" si="0"/>
        <v>413475.24</v>
      </c>
      <c r="F13" s="30">
        <f t="shared" si="0"/>
        <v>3115544.8200000003</v>
      </c>
      <c r="G13" s="30">
        <f t="shared" si="0"/>
        <v>0</v>
      </c>
      <c r="H13" s="30">
        <f t="shared" si="0"/>
        <v>0</v>
      </c>
      <c r="I13" s="30">
        <f t="shared" si="0"/>
        <v>0</v>
      </c>
      <c r="J13" s="30">
        <f t="shared" si="0"/>
        <v>-3115544.8200000003</v>
      </c>
    </row>
    <row r="14" spans="2:10" x14ac:dyDescent="0.25">
      <c r="B14" s="32"/>
    </row>
    <row r="15" spans="2:10" x14ac:dyDescent="0.25">
      <c r="B15" s="32"/>
    </row>
    <row r="16" spans="2:10" ht="18.75" x14ac:dyDescent="0.3">
      <c r="B16" s="19" t="s">
        <v>33</v>
      </c>
    </row>
    <row r="17" spans="2:10" ht="15.75" thickBot="1" x14ac:dyDescent="0.3"/>
    <row r="18" spans="2:10" s="21" customFormat="1" ht="45.75" thickBot="1" x14ac:dyDescent="0.3">
      <c r="B18" s="20" t="s">
        <v>3</v>
      </c>
      <c r="C18" s="79" t="s">
        <v>4</v>
      </c>
      <c r="D18" s="78" t="s">
        <v>5</v>
      </c>
      <c r="E18" s="78" t="s">
        <v>6</v>
      </c>
      <c r="F18" s="78" t="s">
        <v>7</v>
      </c>
      <c r="G18" s="98" t="s">
        <v>34</v>
      </c>
      <c r="H18" s="78" t="s">
        <v>22</v>
      </c>
      <c r="I18" s="99" t="s">
        <v>23</v>
      </c>
      <c r="J18" s="100" t="s">
        <v>11</v>
      </c>
    </row>
    <row r="19" spans="2:10" x14ac:dyDescent="0.25">
      <c r="B19" s="22"/>
      <c r="C19" s="23"/>
      <c r="D19" s="33"/>
      <c r="E19" s="33"/>
      <c r="F19" s="33"/>
      <c r="G19" s="33"/>
      <c r="H19" s="33"/>
      <c r="I19" s="33"/>
      <c r="J19" s="33"/>
    </row>
    <row r="20" spans="2:10" x14ac:dyDescent="0.25">
      <c r="B20" s="25">
        <v>1</v>
      </c>
      <c r="C20" s="26" t="s">
        <v>26</v>
      </c>
      <c r="D20" s="80">
        <f>'Cap. 1 Desp. Personal'!F3</f>
        <v>2074193.5000000005</v>
      </c>
      <c r="E20" s="140">
        <f>'Cap. 1 Desp. Personal'!G3</f>
        <v>282727.27</v>
      </c>
      <c r="F20" s="80">
        <f>'Cap. 1 Desp. Personal'!H3</f>
        <v>2356920.7700000005</v>
      </c>
      <c r="G20" s="80">
        <f>'Cap. 1 Desp. Personal'!I3</f>
        <v>0</v>
      </c>
      <c r="H20" s="80">
        <f>'Cap. 1 Desp. Personal'!J3</f>
        <v>0</v>
      </c>
      <c r="I20" s="80">
        <f>'Cap. 1 Desp. Personal'!K3</f>
        <v>0</v>
      </c>
      <c r="J20" s="80">
        <f>'Cap. 1 Desp. Personal'!L3</f>
        <v>2356920.7700000005</v>
      </c>
    </row>
    <row r="21" spans="2:10" x14ac:dyDescent="0.25">
      <c r="B21" s="25">
        <v>2</v>
      </c>
      <c r="C21" s="26" t="s">
        <v>27</v>
      </c>
      <c r="D21" s="80">
        <f>'Cap. 2 Desp.Corrents'!F3</f>
        <v>621711.07999999996</v>
      </c>
      <c r="E21" s="140">
        <f>'Cap. 2 Desp.Corrents'!G3</f>
        <v>130747.97</v>
      </c>
      <c r="F21" s="80">
        <f>'Cap. 2 Desp.Corrents'!H3</f>
        <v>752459.04999999993</v>
      </c>
      <c r="G21" s="80">
        <f>'Cap. 2 Desp.Corrents'!I3</f>
        <v>0</v>
      </c>
      <c r="H21" s="80">
        <f>'Cap. 2 Desp.Corrents'!J3</f>
        <v>0</v>
      </c>
      <c r="I21" s="80">
        <f>'Cap. 2 Desp.Corrents'!K3</f>
        <v>0</v>
      </c>
      <c r="J21" s="80">
        <f>'Cap. 2 Desp.Corrents'!L3</f>
        <v>752459.04999999993</v>
      </c>
    </row>
    <row r="22" spans="2:10" x14ac:dyDescent="0.25">
      <c r="B22" s="25">
        <v>3</v>
      </c>
      <c r="C22" s="26" t="s">
        <v>28</v>
      </c>
      <c r="D22" s="80">
        <f>'Cap. 3-4-6 Df,TC,Inv'!F3</f>
        <v>165</v>
      </c>
      <c r="E22" s="80">
        <f>'Cap. 3-4-6 Df,TC,Inv'!G3</f>
        <v>0</v>
      </c>
      <c r="F22" s="80">
        <f>'Cap. 3-4-6 Df,TC,Inv'!H3</f>
        <v>165</v>
      </c>
      <c r="G22" s="80">
        <f>'Cap. 3-4-6 Df,TC,Inv'!I3</f>
        <v>0</v>
      </c>
      <c r="H22" s="80">
        <f>'Cap. 3-4-6 Df,TC,Inv'!J3</f>
        <v>0</v>
      </c>
      <c r="I22" s="80">
        <f>'Cap. 3-4-6 Df,TC,Inv'!K3</f>
        <v>0</v>
      </c>
      <c r="J22" s="80">
        <f>'Cap. 3-4-6 Df,TC,Inv'!L3</f>
        <v>165</v>
      </c>
    </row>
    <row r="23" spans="2:10" x14ac:dyDescent="0.25">
      <c r="B23" s="25">
        <v>4</v>
      </c>
      <c r="C23" s="26" t="s">
        <v>29</v>
      </c>
      <c r="D23" s="80">
        <f>'Cap. 3-4-6 Df,TC,Inv'!F13</f>
        <v>0</v>
      </c>
      <c r="E23" s="80">
        <f>'Cap. 3-4-6 Df,TC,Inv'!G13</f>
        <v>0</v>
      </c>
      <c r="F23" s="80">
        <f>'Cap. 3-4-6 Df,TC,Inv'!H13</f>
        <v>0</v>
      </c>
      <c r="G23" s="80">
        <f>'Cap. 3-4-6 Df,TC,Inv'!I13</f>
        <v>0</v>
      </c>
      <c r="H23" s="80">
        <f>'Cap. 3-4-6 Df,TC,Inv'!J13</f>
        <v>0</v>
      </c>
      <c r="I23" s="80">
        <f>'Cap. 3-4-6 Df,TC,Inv'!K13</f>
        <v>0</v>
      </c>
      <c r="J23" s="80">
        <f>'Cap. 3-4-6 Df,TC,Inv'!L13</f>
        <v>0</v>
      </c>
    </row>
    <row r="24" spans="2:10" x14ac:dyDescent="0.25">
      <c r="B24" s="25">
        <v>6</v>
      </c>
      <c r="C24" s="26" t="s">
        <v>30</v>
      </c>
      <c r="D24" s="80">
        <f>'Cap. 3-4-6 Df,TC,Inv'!F23</f>
        <v>6000</v>
      </c>
      <c r="E24" s="80">
        <f>'Cap. 3-4-6 Df,TC,Inv'!G23</f>
        <v>0</v>
      </c>
      <c r="F24" s="80">
        <f>'Cap. 3-4-6 Df,TC,Inv'!H23</f>
        <v>6000</v>
      </c>
      <c r="G24" s="80">
        <f>'Cap. 3-4-6 Df,TC,Inv'!I23</f>
        <v>0</v>
      </c>
      <c r="H24" s="80">
        <f>'Cap. 3-4-6 Df,TC,Inv'!J23</f>
        <v>0</v>
      </c>
      <c r="I24" s="80">
        <f>'Cap. 3-4-6 Df,TC,Inv'!K23</f>
        <v>0</v>
      </c>
      <c r="J24" s="80">
        <f>'Cap. 3-4-6 Df,TC,Inv'!L23</f>
        <v>6000</v>
      </c>
    </row>
    <row r="26" spans="2:10" s="31" customFormat="1" ht="18.75" x14ac:dyDescent="0.3">
      <c r="B26" s="28" t="s">
        <v>31</v>
      </c>
      <c r="C26" s="29"/>
      <c r="D26" s="30">
        <f>SUM(D20:D25)</f>
        <v>2702069.5800000005</v>
      </c>
      <c r="E26" s="30">
        <f t="shared" ref="E26:J26" si="1">SUM(E20:E25)</f>
        <v>413475.24</v>
      </c>
      <c r="F26" s="30">
        <f t="shared" si="1"/>
        <v>3115544.8200000003</v>
      </c>
      <c r="G26" s="30">
        <f t="shared" si="1"/>
        <v>0</v>
      </c>
      <c r="H26" s="30">
        <f t="shared" si="1"/>
        <v>0</v>
      </c>
      <c r="I26" s="30">
        <f t="shared" si="1"/>
        <v>0</v>
      </c>
      <c r="J26" s="30">
        <f t="shared" si="1"/>
        <v>3115544.8200000003</v>
      </c>
    </row>
    <row r="27" spans="2:10" ht="17.25" customHeight="1" x14ac:dyDescent="0.25"/>
    <row r="28" spans="2:10" x14ac:dyDescent="0.25">
      <c r="C28" s="23" t="s">
        <v>32</v>
      </c>
      <c r="E28" s="17">
        <f>E13-E26</f>
        <v>0</v>
      </c>
      <c r="F28" s="17">
        <f>F13-F26</f>
        <v>0</v>
      </c>
      <c r="G28" s="17">
        <f>G13-G26</f>
        <v>0</v>
      </c>
      <c r="H28" s="17">
        <f>H13-H26</f>
        <v>0</v>
      </c>
      <c r="I28" s="17">
        <f>I13-I26</f>
        <v>0</v>
      </c>
      <c r="J28" s="17">
        <f>J13+J26</f>
        <v>0</v>
      </c>
    </row>
    <row r="29" spans="2:10" x14ac:dyDescent="0.25">
      <c r="C29" s="76"/>
      <c r="D29" s="17"/>
    </row>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0"/>
  <sheetViews>
    <sheetView zoomScaleNormal="100" workbookViewId="0">
      <selection activeCell="A3" sqref="A3"/>
    </sheetView>
  </sheetViews>
  <sheetFormatPr defaultColWidth="11.42578125" defaultRowHeight="15" x14ac:dyDescent="0.25"/>
  <cols>
    <col min="1" max="1" width="15.7109375" customWidth="1"/>
    <col min="2" max="2" width="13.42578125" customWidth="1"/>
    <col min="3" max="3" width="1.28515625" customWidth="1"/>
    <col min="4" max="4" width="43.5703125" customWidth="1"/>
    <col min="5" max="5" width="2.7109375" customWidth="1"/>
    <col min="6" max="6" width="17" customWidth="1"/>
    <col min="7" max="10" width="16.7109375" customWidth="1"/>
    <col min="11" max="11" width="13.85546875" customWidth="1"/>
    <col min="12" max="12" width="13.140625" customWidth="1"/>
  </cols>
  <sheetData>
    <row r="1" spans="1:12" ht="18.75" x14ac:dyDescent="0.3">
      <c r="A1" s="108" t="s">
        <v>169</v>
      </c>
    </row>
    <row r="2" spans="1:12" ht="15.75" thickBot="1" x14ac:dyDescent="0.3"/>
    <row r="3" spans="1:12" s="13" customFormat="1" ht="18" thickBot="1" x14ac:dyDescent="0.35">
      <c r="A3" s="35" t="s">
        <v>138</v>
      </c>
      <c r="B3" s="36"/>
      <c r="C3" s="36"/>
      <c r="D3" s="36"/>
      <c r="E3" s="36"/>
      <c r="F3" s="67">
        <f t="shared" ref="F3:L3" si="0">F7</f>
        <v>115</v>
      </c>
      <c r="G3" s="67">
        <f t="shared" si="0"/>
        <v>0</v>
      </c>
      <c r="H3" s="67">
        <f t="shared" si="0"/>
        <v>115</v>
      </c>
      <c r="I3" s="67">
        <f t="shared" si="0"/>
        <v>0</v>
      </c>
      <c r="J3" s="67">
        <f t="shared" si="0"/>
        <v>0</v>
      </c>
      <c r="K3" s="67">
        <f t="shared" si="0"/>
        <v>0</v>
      </c>
      <c r="L3" s="67">
        <f t="shared" si="0"/>
        <v>115</v>
      </c>
    </row>
    <row r="4" spans="1:12" ht="15.75" thickBot="1" x14ac:dyDescent="0.3"/>
    <row r="5" spans="1:12" s="38" customFormat="1" ht="45.75" thickBot="1" x14ac:dyDescent="0.3">
      <c r="A5" s="68" t="s">
        <v>71</v>
      </c>
      <c r="B5" s="50" t="s">
        <v>72</v>
      </c>
      <c r="C5" s="71"/>
      <c r="D5" s="72" t="s">
        <v>38</v>
      </c>
      <c r="E5" s="73"/>
      <c r="F5" s="60" t="s">
        <v>39</v>
      </c>
      <c r="G5" s="78" t="s">
        <v>164</v>
      </c>
      <c r="H5" s="78" t="s">
        <v>7</v>
      </c>
      <c r="I5" s="98" t="s">
        <v>21</v>
      </c>
      <c r="J5" s="78" t="s">
        <v>22</v>
      </c>
      <c r="K5" s="99" t="s">
        <v>73</v>
      </c>
      <c r="L5" s="100" t="s">
        <v>11</v>
      </c>
    </row>
    <row r="7" spans="1:12" ht="15.75" thickBot="1" x14ac:dyDescent="0.3">
      <c r="A7" s="51" t="s">
        <v>172</v>
      </c>
      <c r="B7" s="39">
        <v>3</v>
      </c>
      <c r="C7" s="40" t="s">
        <v>28</v>
      </c>
      <c r="D7" s="41"/>
      <c r="E7" s="52"/>
      <c r="F7" s="42">
        <f t="shared" ref="F7:L7" si="1">SUM(F8:F10)</f>
        <v>115</v>
      </c>
      <c r="G7" s="42">
        <f t="shared" si="1"/>
        <v>0</v>
      </c>
      <c r="H7" s="42">
        <f t="shared" si="1"/>
        <v>115</v>
      </c>
      <c r="I7" s="42">
        <f t="shared" si="1"/>
        <v>0</v>
      </c>
      <c r="J7" s="42">
        <f t="shared" si="1"/>
        <v>0</v>
      </c>
      <c r="K7" s="42">
        <f t="shared" si="1"/>
        <v>0</v>
      </c>
      <c r="L7" s="42">
        <f t="shared" si="1"/>
        <v>115</v>
      </c>
    </row>
    <row r="8" spans="1:12" ht="15.75" thickTop="1" x14ac:dyDescent="0.25">
      <c r="A8" s="15" t="s">
        <v>75</v>
      </c>
      <c r="B8" s="70" t="s">
        <v>139</v>
      </c>
      <c r="C8" s="5" t="s">
        <v>140</v>
      </c>
      <c r="D8" s="5"/>
      <c r="E8" s="5"/>
      <c r="F8" s="14">
        <v>15</v>
      </c>
      <c r="G8" s="14">
        <v>0</v>
      </c>
      <c r="H8" s="14">
        <f>F8+G8</f>
        <v>15</v>
      </c>
      <c r="I8" s="8">
        <v>0</v>
      </c>
      <c r="J8" s="8">
        <f>I8-K8</f>
        <v>0</v>
      </c>
      <c r="K8" s="8">
        <v>0</v>
      </c>
      <c r="L8" s="8">
        <f>H8-I8</f>
        <v>15</v>
      </c>
    </row>
    <row r="9" spans="1:12" x14ac:dyDescent="0.25">
      <c r="A9" s="15" t="s">
        <v>78</v>
      </c>
      <c r="B9" s="70">
        <v>35900</v>
      </c>
      <c r="C9" s="5" t="s">
        <v>141</v>
      </c>
      <c r="D9" s="5"/>
      <c r="E9" s="5"/>
      <c r="F9" s="14">
        <v>100</v>
      </c>
      <c r="G9" s="14">
        <v>0</v>
      </c>
      <c r="H9" s="14">
        <f>F9+G9</f>
        <v>100</v>
      </c>
      <c r="I9" s="8">
        <v>0</v>
      </c>
      <c r="J9" s="8">
        <f>I9-K9</f>
        <v>0</v>
      </c>
      <c r="K9" s="8">
        <v>0</v>
      </c>
      <c r="L9" s="8">
        <f>H9-I9</f>
        <v>100</v>
      </c>
    </row>
    <row r="10" spans="1:12" x14ac:dyDescent="0.25">
      <c r="A10" s="15" t="s">
        <v>81</v>
      </c>
    </row>
    <row r="11" spans="1:12" ht="15.75" thickBot="1" x14ac:dyDescent="0.3"/>
    <row r="12" spans="1:12" ht="18" thickBot="1" x14ac:dyDescent="0.35">
      <c r="A12" s="35" t="s">
        <v>145</v>
      </c>
      <c r="B12" s="36"/>
      <c r="C12" s="36"/>
      <c r="D12" s="36"/>
      <c r="E12" s="36"/>
      <c r="F12" s="67">
        <f t="shared" ref="F12:L12" si="2">F16</f>
        <v>2450</v>
      </c>
      <c r="G12" s="67">
        <f t="shared" si="2"/>
        <v>0</v>
      </c>
      <c r="H12" s="67">
        <f t="shared" si="2"/>
        <v>2450</v>
      </c>
      <c r="I12" s="67">
        <f t="shared" si="2"/>
        <v>0</v>
      </c>
      <c r="J12" s="67">
        <f t="shared" si="2"/>
        <v>0</v>
      </c>
      <c r="K12" s="67">
        <f t="shared" si="2"/>
        <v>0</v>
      </c>
      <c r="L12" s="67">
        <f t="shared" si="2"/>
        <v>2450</v>
      </c>
    </row>
    <row r="13" spans="1:12" ht="15.75" thickBot="1" x14ac:dyDescent="0.3"/>
    <row r="14" spans="1:12" ht="45.75" thickBot="1" x14ac:dyDescent="0.3">
      <c r="A14" s="68" t="s">
        <v>71</v>
      </c>
      <c r="B14" s="50" t="s">
        <v>72</v>
      </c>
      <c r="C14" s="71"/>
      <c r="D14" s="72" t="s">
        <v>38</v>
      </c>
      <c r="E14" s="73"/>
      <c r="F14" s="60" t="s">
        <v>39</v>
      </c>
      <c r="G14" s="78" t="s">
        <v>164</v>
      </c>
      <c r="H14" s="78" t="s">
        <v>7</v>
      </c>
      <c r="I14" s="98" t="s">
        <v>21</v>
      </c>
      <c r="J14" s="78" t="s">
        <v>22</v>
      </c>
      <c r="K14" s="99" t="s">
        <v>73</v>
      </c>
      <c r="L14" s="100" t="s">
        <v>11</v>
      </c>
    </row>
    <row r="16" spans="1:12" ht="15.75" thickBot="1" x14ac:dyDescent="0.3">
      <c r="A16" s="51" t="s">
        <v>172</v>
      </c>
      <c r="B16" s="39">
        <v>6</v>
      </c>
      <c r="C16" s="40" t="s">
        <v>30</v>
      </c>
      <c r="D16" s="41"/>
      <c r="E16" s="52"/>
      <c r="F16" s="42">
        <f>SUM(F17:F20)</f>
        <v>2450</v>
      </c>
      <c r="G16" s="42">
        <f t="shared" ref="G16:L16" si="3">SUM(G17:G20)</f>
        <v>0</v>
      </c>
      <c r="H16" s="42">
        <f t="shared" si="3"/>
        <v>2450</v>
      </c>
      <c r="I16" s="42">
        <f t="shared" si="3"/>
        <v>0</v>
      </c>
      <c r="J16" s="42">
        <f t="shared" si="3"/>
        <v>0</v>
      </c>
      <c r="K16" s="42">
        <f t="shared" si="3"/>
        <v>0</v>
      </c>
      <c r="L16" s="42">
        <f t="shared" si="3"/>
        <v>2450</v>
      </c>
    </row>
    <row r="17" spans="1:12" ht="15.75" thickTop="1" x14ac:dyDescent="0.25">
      <c r="A17" s="15" t="s">
        <v>75</v>
      </c>
      <c r="B17" s="70" t="s">
        <v>165</v>
      </c>
      <c r="C17" s="5" t="s">
        <v>166</v>
      </c>
      <c r="D17" s="5"/>
      <c r="E17" s="5"/>
      <c r="F17" s="138">
        <v>150</v>
      </c>
      <c r="G17" s="14">
        <v>0</v>
      </c>
      <c r="H17" s="14">
        <f>F17+G17</f>
        <v>150</v>
      </c>
      <c r="I17" s="8">
        <v>0</v>
      </c>
      <c r="J17" s="8">
        <f>I17-K17</f>
        <v>0</v>
      </c>
      <c r="K17" s="8">
        <v>0</v>
      </c>
      <c r="L17" s="8">
        <f>H17-I17</f>
        <v>150</v>
      </c>
    </row>
    <row r="18" spans="1:12" x14ac:dyDescent="0.25">
      <c r="A18" s="15" t="s">
        <v>78</v>
      </c>
      <c r="B18" s="70" t="s">
        <v>146</v>
      </c>
      <c r="C18" s="5" t="s">
        <v>147</v>
      </c>
      <c r="D18" s="5"/>
      <c r="E18" s="5"/>
      <c r="F18" s="138">
        <v>300</v>
      </c>
      <c r="G18" s="14">
        <v>0</v>
      </c>
      <c r="H18" s="14">
        <f>F18+G18</f>
        <v>300</v>
      </c>
      <c r="I18" s="8">
        <v>0</v>
      </c>
      <c r="J18" s="8">
        <f>I18-K18</f>
        <v>0</v>
      </c>
      <c r="K18" s="8">
        <v>0</v>
      </c>
      <c r="L18" s="8">
        <f>H18-I18</f>
        <v>300</v>
      </c>
    </row>
    <row r="19" spans="1:12" x14ac:dyDescent="0.25">
      <c r="A19" s="15" t="s">
        <v>81</v>
      </c>
      <c r="B19" s="70" t="s">
        <v>148</v>
      </c>
      <c r="C19" s="5" t="s">
        <v>149</v>
      </c>
      <c r="D19" s="5"/>
      <c r="E19" s="5"/>
      <c r="F19" s="138">
        <v>2000</v>
      </c>
      <c r="G19" s="14">
        <v>0</v>
      </c>
      <c r="H19" s="14">
        <f>F19+G19</f>
        <v>2000</v>
      </c>
      <c r="I19" s="8">
        <v>0</v>
      </c>
      <c r="J19" s="8">
        <f>I19-K19</f>
        <v>0</v>
      </c>
      <c r="K19" s="8">
        <v>0</v>
      </c>
      <c r="L19" s="8">
        <f>H19-I19</f>
        <v>2000</v>
      </c>
    </row>
    <row r="20" spans="1:12" x14ac:dyDescent="0.25">
      <c r="B20" s="70" t="s">
        <v>152</v>
      </c>
      <c r="C20" s="6" t="s">
        <v>153</v>
      </c>
      <c r="D20" s="5"/>
      <c r="E20" s="6"/>
      <c r="F20" s="138">
        <v>0</v>
      </c>
      <c r="G20" s="14">
        <v>0</v>
      </c>
      <c r="H20" s="14">
        <f>F20+G20</f>
        <v>0</v>
      </c>
      <c r="I20" s="8">
        <v>0</v>
      </c>
      <c r="J20" s="8">
        <f>I20-K20</f>
        <v>0</v>
      </c>
      <c r="K20" s="8">
        <v>0</v>
      </c>
      <c r="L20" s="8">
        <f>H20-I20</f>
        <v>0</v>
      </c>
    </row>
  </sheetData>
  <pageMargins left="0.31496062992125984" right="0.31496062992125984" top="0.74803149606299213" bottom="0.55118110236220474" header="0.31496062992125984" footer="0.31496062992125984"/>
  <pageSetup paperSize="9" scale="59" fitToHeight="0" orientation="landscape" r:id="rId1"/>
  <headerFooter>
    <oddFooter>&amp;CSeguiment pressupostari 2022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H1:J1"/>
  <sheetViews>
    <sheetView workbookViewId="0">
      <selection activeCell="M16" sqref="M16"/>
    </sheetView>
  </sheetViews>
  <sheetFormatPr defaultColWidth="11.42578125" defaultRowHeight="15" x14ac:dyDescent="0.25"/>
  <cols>
    <col min="7" max="7" width="14.140625" customWidth="1"/>
    <col min="8" max="8" width="13.5703125" hidden="1" customWidth="1"/>
    <col min="9" max="9" width="13.7109375" hidden="1" customWidth="1"/>
    <col min="10" max="10" width="13.28515625" hidden="1" customWidth="1"/>
  </cols>
  <sheetData/>
  <pageMargins left="0.31496062992125984" right="0.31496062992125984" top="0.74803149606299213" bottom="0.55118110236220474" header="0.31496062992125984" footer="0.31496062992125984"/>
  <pageSetup paperSize="9" orientation="landscape" r:id="rId1"/>
  <headerFooter>
    <oddFooter>&amp;CProposta pressupost general IERMB 2019_Consell de Govern març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1"/>
  <sheetViews>
    <sheetView showGridLines="0" zoomScaleNormal="100" workbookViewId="0">
      <selection activeCell="H18" sqref="H18"/>
    </sheetView>
  </sheetViews>
  <sheetFormatPr defaultColWidth="11.42578125" defaultRowHeight="15" x14ac:dyDescent="0.25"/>
  <cols>
    <col min="1" max="1" width="1.85546875" customWidth="1"/>
    <col min="2" max="2" width="10.7109375" customWidth="1"/>
    <col min="3" max="3" width="6.85546875" customWidth="1"/>
    <col min="4" max="4" width="49.28515625" customWidth="1"/>
    <col min="5" max="5" width="32.42578125" customWidth="1"/>
    <col min="6" max="6" width="15.42578125" customWidth="1"/>
    <col min="7" max="10" width="16.7109375" customWidth="1"/>
    <col min="11" max="11" width="13.140625" customWidth="1"/>
    <col min="12" max="12" width="14.140625" customWidth="1"/>
  </cols>
  <sheetData>
    <row r="1" spans="1:12" ht="18.75" x14ac:dyDescent="0.3">
      <c r="A1" s="108" t="s">
        <v>35</v>
      </c>
    </row>
    <row r="2" spans="1:12" ht="15.75" thickBot="1" x14ac:dyDescent="0.3"/>
    <row r="3" spans="1:12" s="13" customFormat="1" ht="18" thickBot="1" x14ac:dyDescent="0.35">
      <c r="A3" s="35" t="s">
        <v>36</v>
      </c>
      <c r="B3" s="36"/>
      <c r="C3" s="36"/>
      <c r="D3" s="36"/>
      <c r="E3" s="36"/>
      <c r="F3" s="67">
        <f t="shared" ref="F3:L3" si="0">F7</f>
        <v>465087.48</v>
      </c>
      <c r="G3" s="67">
        <f t="shared" si="0"/>
        <v>0</v>
      </c>
      <c r="H3" s="67">
        <f t="shared" si="0"/>
        <v>465087.48</v>
      </c>
      <c r="I3" s="67">
        <f t="shared" si="0"/>
        <v>0</v>
      </c>
      <c r="J3" s="67">
        <f t="shared" si="0"/>
        <v>0</v>
      </c>
      <c r="K3" s="67">
        <f t="shared" si="0"/>
        <v>0</v>
      </c>
      <c r="L3" s="67">
        <f t="shared" si="0"/>
        <v>-465087.48</v>
      </c>
    </row>
    <row r="4" spans="1:12" ht="15.75" thickBot="1" x14ac:dyDescent="0.3"/>
    <row r="5" spans="1:12" s="21" customFormat="1" ht="30.75" thickBot="1" x14ac:dyDescent="0.3">
      <c r="A5" s="37"/>
      <c r="B5" s="20" t="s">
        <v>37</v>
      </c>
      <c r="C5" s="56"/>
      <c r="D5" s="65" t="s">
        <v>38</v>
      </c>
      <c r="E5" s="57"/>
      <c r="F5" s="58" t="s">
        <v>39</v>
      </c>
      <c r="G5" s="78" t="s">
        <v>6</v>
      </c>
      <c r="H5" s="78" t="s">
        <v>7</v>
      </c>
      <c r="I5" s="98" t="s">
        <v>8</v>
      </c>
      <c r="J5" s="78" t="s">
        <v>9</v>
      </c>
      <c r="K5" s="99" t="s">
        <v>10</v>
      </c>
      <c r="L5" s="100" t="s">
        <v>11</v>
      </c>
    </row>
    <row r="6" spans="1:12" x14ac:dyDescent="0.25">
      <c r="B6" s="22"/>
      <c r="C6" s="23"/>
      <c r="D6" s="4"/>
      <c r="E6" s="4"/>
      <c r="F6" s="24"/>
    </row>
    <row r="7" spans="1:12" ht="15.75" thickBot="1" x14ac:dyDescent="0.3">
      <c r="B7" s="39">
        <v>3</v>
      </c>
      <c r="C7" s="40" t="s">
        <v>15</v>
      </c>
      <c r="D7" s="41"/>
      <c r="E7" s="41"/>
      <c r="F7" s="42">
        <f>F9+F8</f>
        <v>465087.48</v>
      </c>
      <c r="G7" s="42">
        <f t="shared" ref="G7:L7" si="1">G9+G8</f>
        <v>0</v>
      </c>
      <c r="H7" s="42">
        <f t="shared" si="1"/>
        <v>465087.48</v>
      </c>
      <c r="I7" s="42">
        <f>I9+I8</f>
        <v>0</v>
      </c>
      <c r="J7" s="42">
        <f t="shared" si="1"/>
        <v>0</v>
      </c>
      <c r="K7" s="42">
        <f t="shared" si="1"/>
        <v>0</v>
      </c>
      <c r="L7" s="42">
        <f t="shared" si="1"/>
        <v>-465087.48</v>
      </c>
    </row>
    <row r="8" spans="1:12" s="2" customFormat="1" ht="15.75" thickTop="1" x14ac:dyDescent="0.25">
      <c r="B8" s="64">
        <v>36001</v>
      </c>
      <c r="C8" s="10" t="s">
        <v>40</v>
      </c>
      <c r="D8" s="11"/>
      <c r="E8" s="11"/>
      <c r="F8" s="16">
        <v>150</v>
      </c>
      <c r="G8" s="16">
        <v>0</v>
      </c>
      <c r="H8" s="16">
        <f>F8+G8</f>
        <v>150</v>
      </c>
      <c r="I8" s="105">
        <v>0</v>
      </c>
      <c r="J8" s="106">
        <f>I8-K8</f>
        <v>0</v>
      </c>
      <c r="K8" s="105">
        <v>0</v>
      </c>
      <c r="L8" s="106">
        <f>I8-H8</f>
        <v>-150</v>
      </c>
    </row>
    <row r="9" spans="1:12" x14ac:dyDescent="0.25">
      <c r="B9" s="61">
        <v>39900</v>
      </c>
      <c r="C9" s="43" t="s">
        <v>41</v>
      </c>
      <c r="D9" s="44"/>
      <c r="E9" s="44"/>
      <c r="F9" s="45">
        <f t="shared" ref="F9:G9" si="2">SUM(F10:F14)</f>
        <v>464937.48</v>
      </c>
      <c r="G9" s="45">
        <f t="shared" si="2"/>
        <v>0</v>
      </c>
      <c r="H9" s="45">
        <f>SUM(H10:H14)</f>
        <v>464937.48</v>
      </c>
      <c r="I9" s="45">
        <f t="shared" ref="I9:L9" si="3">SUM(I10:I14)</f>
        <v>0</v>
      </c>
      <c r="J9" s="45">
        <f t="shared" si="3"/>
        <v>0</v>
      </c>
      <c r="K9" s="45">
        <f t="shared" si="3"/>
        <v>0</v>
      </c>
      <c r="L9" s="45">
        <f t="shared" si="3"/>
        <v>-464937.48</v>
      </c>
    </row>
    <row r="10" spans="1:12" x14ac:dyDescent="0.25">
      <c r="B10" s="62"/>
      <c r="C10" s="2"/>
      <c r="D10" s="118" t="s">
        <v>42</v>
      </c>
      <c r="E10" s="55" t="s">
        <v>43</v>
      </c>
      <c r="F10" s="84">
        <v>24000</v>
      </c>
      <c r="G10" s="8">
        <v>0</v>
      </c>
      <c r="H10" s="8">
        <f>F10+G10</f>
        <v>24000</v>
      </c>
      <c r="I10" s="8">
        <v>0</v>
      </c>
      <c r="J10" s="8">
        <f>I10-K10</f>
        <v>0</v>
      </c>
      <c r="K10" s="8">
        <v>0</v>
      </c>
      <c r="L10" s="8">
        <f>I10-H10</f>
        <v>-24000</v>
      </c>
    </row>
    <row r="11" spans="1:12" x14ac:dyDescent="0.25">
      <c r="B11" s="62"/>
      <c r="C11" s="2"/>
      <c r="D11" s="96" t="s">
        <v>44</v>
      </c>
      <c r="E11" s="96" t="s">
        <v>45</v>
      </c>
      <c r="F11" s="8">
        <v>366000</v>
      </c>
      <c r="G11" s="8">
        <v>0</v>
      </c>
      <c r="H11" s="8">
        <f>F11+G11</f>
        <v>366000</v>
      </c>
      <c r="I11" s="8">
        <v>0</v>
      </c>
      <c r="J11" s="8">
        <f>I11-K11</f>
        <v>0</v>
      </c>
      <c r="K11" s="8">
        <v>0</v>
      </c>
      <c r="L11" s="8">
        <f>I11-H11</f>
        <v>-366000</v>
      </c>
    </row>
    <row r="12" spans="1:12" x14ac:dyDescent="0.25">
      <c r="B12" s="62"/>
      <c r="C12" s="54"/>
      <c r="D12" s="55" t="s">
        <v>46</v>
      </c>
      <c r="E12" s="55" t="s">
        <v>47</v>
      </c>
      <c r="F12" s="8">
        <v>10890</v>
      </c>
      <c r="G12" s="8">
        <v>0</v>
      </c>
      <c r="H12" s="8">
        <f t="shared" ref="H12:H14" si="4">F12+G12</f>
        <v>10890</v>
      </c>
      <c r="I12" s="8">
        <v>0</v>
      </c>
      <c r="J12" s="8">
        <f>I12-K12</f>
        <v>0</v>
      </c>
      <c r="K12" s="8">
        <v>0</v>
      </c>
      <c r="L12" s="8">
        <f t="shared" ref="L12:L14" si="5">I12-H12</f>
        <v>-10890</v>
      </c>
    </row>
    <row r="13" spans="1:12" x14ac:dyDescent="0.25">
      <c r="D13" s="55" t="s">
        <v>48</v>
      </c>
      <c r="E13" s="55" t="s">
        <v>49</v>
      </c>
      <c r="F13" s="8">
        <v>34047.480000000003</v>
      </c>
      <c r="G13" s="8">
        <v>0</v>
      </c>
      <c r="H13" s="8">
        <f t="shared" si="4"/>
        <v>34047.480000000003</v>
      </c>
      <c r="I13" s="8">
        <v>0</v>
      </c>
      <c r="J13" s="8">
        <f t="shared" ref="J13:J14" si="6">I13-K13</f>
        <v>0</v>
      </c>
      <c r="K13" s="8">
        <v>0</v>
      </c>
      <c r="L13" s="8">
        <f t="shared" si="5"/>
        <v>-34047.480000000003</v>
      </c>
    </row>
    <row r="14" spans="1:12" s="54" customFormat="1" x14ac:dyDescent="0.25">
      <c r="B14"/>
      <c r="C14"/>
      <c r="D14" s="55" t="s">
        <v>50</v>
      </c>
      <c r="E14" s="55" t="s">
        <v>51</v>
      </c>
      <c r="F14" s="8">
        <v>30000</v>
      </c>
      <c r="G14" s="8">
        <v>0</v>
      </c>
      <c r="H14" s="8">
        <f t="shared" si="4"/>
        <v>30000</v>
      </c>
      <c r="I14" s="8">
        <v>0</v>
      </c>
      <c r="J14" s="8">
        <f t="shared" si="6"/>
        <v>0</v>
      </c>
      <c r="K14" s="8">
        <v>0</v>
      </c>
      <c r="L14" s="8">
        <f t="shared" si="5"/>
        <v>-30000</v>
      </c>
    </row>
    <row r="17" spans="5:6" x14ac:dyDescent="0.25">
      <c r="E17" s="150" t="s">
        <v>194</v>
      </c>
    </row>
    <row r="18" spans="5:6" x14ac:dyDescent="0.25">
      <c r="E18" s="23" t="s">
        <v>192</v>
      </c>
      <c r="F18" s="22" t="s">
        <v>193</v>
      </c>
    </row>
    <row r="19" spans="5:6" x14ac:dyDescent="0.25">
      <c r="E19" t="s">
        <v>190</v>
      </c>
      <c r="F19" s="125"/>
    </row>
    <row r="20" spans="5:6" x14ac:dyDescent="0.25">
      <c r="E20" t="s">
        <v>189</v>
      </c>
      <c r="F20" s="125"/>
    </row>
    <row r="21" spans="5:6" x14ac:dyDescent="0.25">
      <c r="E21" t="s">
        <v>191</v>
      </c>
      <c r="F21" s="125"/>
    </row>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8"/>
  <sheetViews>
    <sheetView showGridLines="0" view="pageLayout" zoomScaleNormal="100" workbookViewId="0">
      <selection activeCell="F14" sqref="F14"/>
    </sheetView>
  </sheetViews>
  <sheetFormatPr defaultColWidth="11.42578125" defaultRowHeight="15" x14ac:dyDescent="0.25"/>
  <cols>
    <col min="1" max="1" width="3.42578125" customWidth="1"/>
    <col min="2" max="2" width="13.28515625" customWidth="1"/>
    <col min="3" max="3" width="5.7109375" customWidth="1"/>
    <col min="4" max="4" width="44.42578125" customWidth="1"/>
    <col min="5" max="5" width="2.42578125" customWidth="1"/>
    <col min="6" max="6" width="17.85546875" customWidth="1"/>
    <col min="7" max="10" width="16.7109375" customWidth="1"/>
    <col min="11" max="11" width="15.42578125" customWidth="1"/>
    <col min="12" max="12" width="15.5703125" bestFit="1" customWidth="1"/>
  </cols>
  <sheetData>
    <row r="1" spans="1:12" ht="18.75" x14ac:dyDescent="0.3">
      <c r="A1" s="108" t="s">
        <v>35</v>
      </c>
    </row>
    <row r="2" spans="1:12" ht="15.75" customHeight="1" thickBot="1" x14ac:dyDescent="0.3"/>
    <row r="3" spans="1:12" s="13" customFormat="1" ht="18" thickBot="1" x14ac:dyDescent="0.35">
      <c r="A3" s="35" t="s">
        <v>52</v>
      </c>
      <c r="B3" s="36"/>
      <c r="C3" s="36"/>
      <c r="D3" s="36"/>
      <c r="E3" s="36"/>
      <c r="F3" s="67">
        <f>F7</f>
        <v>2236968.1</v>
      </c>
      <c r="G3" s="67">
        <f t="shared" ref="G3:L3" si="0">G7</f>
        <v>0</v>
      </c>
      <c r="H3" s="67">
        <f t="shared" si="0"/>
        <v>2236968.1</v>
      </c>
      <c r="I3" s="67">
        <f t="shared" si="0"/>
        <v>0</v>
      </c>
      <c r="J3" s="67">
        <f t="shared" si="0"/>
        <v>0</v>
      </c>
      <c r="K3" s="67">
        <f t="shared" si="0"/>
        <v>0</v>
      </c>
      <c r="L3" s="67">
        <f t="shared" si="0"/>
        <v>-2236968.1</v>
      </c>
    </row>
    <row r="4" spans="1:12" ht="15.75" thickBot="1" x14ac:dyDescent="0.3"/>
    <row r="5" spans="1:12" s="21" customFormat="1" ht="30.75" thickBot="1" x14ac:dyDescent="0.3">
      <c r="A5" s="37"/>
      <c r="B5" s="20" t="s">
        <v>37</v>
      </c>
      <c r="C5" s="56"/>
      <c r="D5" s="65" t="s">
        <v>38</v>
      </c>
      <c r="E5" s="59"/>
      <c r="F5" s="60" t="s">
        <v>53</v>
      </c>
      <c r="G5" s="78" t="s">
        <v>6</v>
      </c>
      <c r="H5" s="78" t="s">
        <v>7</v>
      </c>
      <c r="I5" s="98" t="s">
        <v>8</v>
      </c>
      <c r="J5" s="78" t="s">
        <v>9</v>
      </c>
      <c r="K5" s="99" t="s">
        <v>10</v>
      </c>
      <c r="L5" s="100" t="s">
        <v>11</v>
      </c>
    </row>
    <row r="7" spans="1:12" ht="15.75" thickBot="1" x14ac:dyDescent="0.3">
      <c r="B7" s="39">
        <v>4</v>
      </c>
      <c r="C7" s="40" t="s">
        <v>16</v>
      </c>
      <c r="D7" s="41"/>
      <c r="E7" s="41"/>
      <c r="F7" s="42">
        <f t="shared" ref="F7:G7" si="1">F8+F12+F14+F18+F10</f>
        <v>2236968.1</v>
      </c>
      <c r="G7" s="42">
        <f t="shared" si="1"/>
        <v>0</v>
      </c>
      <c r="H7" s="42">
        <f>H8+H12+H14+H18+H10</f>
        <v>2236968.1</v>
      </c>
      <c r="I7" s="42">
        <f t="shared" ref="I7:L7" si="2">I8+I12+I14+I18+I10</f>
        <v>0</v>
      </c>
      <c r="J7" s="42">
        <f t="shared" si="2"/>
        <v>0</v>
      </c>
      <c r="K7" s="42">
        <f t="shared" si="2"/>
        <v>0</v>
      </c>
      <c r="L7" s="42">
        <f t="shared" si="2"/>
        <v>-2236968.1</v>
      </c>
    </row>
    <row r="8" spans="1:12" ht="15.75" thickTop="1" x14ac:dyDescent="0.25">
      <c r="B8" s="121">
        <v>45080</v>
      </c>
      <c r="C8" s="10" t="s">
        <v>54</v>
      </c>
      <c r="D8" s="11"/>
      <c r="E8" s="11"/>
      <c r="F8" s="16">
        <f>SUM(F9)</f>
        <v>37500</v>
      </c>
      <c r="G8" s="16">
        <f t="shared" ref="G8:L10" si="3">SUM(G9)</f>
        <v>0</v>
      </c>
      <c r="H8" s="16">
        <f>SUM(H9)</f>
        <v>37500</v>
      </c>
      <c r="I8" s="16">
        <f t="shared" si="3"/>
        <v>0</v>
      </c>
      <c r="J8" s="16">
        <f t="shared" si="3"/>
        <v>0</v>
      </c>
      <c r="K8" s="16">
        <f t="shared" si="3"/>
        <v>0</v>
      </c>
      <c r="L8" s="16">
        <f t="shared" si="3"/>
        <v>-37500</v>
      </c>
    </row>
    <row r="9" spans="1:12" s="110" customFormat="1" x14ac:dyDescent="0.25">
      <c r="B9" s="122"/>
      <c r="C9"/>
      <c r="D9" s="9" t="s">
        <v>55</v>
      </c>
      <c r="E9" s="9"/>
      <c r="F9" s="83">
        <v>37500</v>
      </c>
      <c r="G9" s="83">
        <v>0</v>
      </c>
      <c r="H9" s="83">
        <f>F9+G9</f>
        <v>37500</v>
      </c>
      <c r="I9" s="83">
        <v>0</v>
      </c>
      <c r="J9" s="84">
        <f>I9-K9</f>
        <v>0</v>
      </c>
      <c r="K9" s="83">
        <v>0</v>
      </c>
      <c r="L9" s="83">
        <f>I9-H9</f>
        <v>-37500</v>
      </c>
    </row>
    <row r="10" spans="1:12" x14ac:dyDescent="0.25">
      <c r="B10" s="64">
        <v>45300</v>
      </c>
      <c r="C10" s="12" t="s">
        <v>56</v>
      </c>
      <c r="D10" s="11"/>
      <c r="E10" s="11"/>
      <c r="F10" s="16">
        <f>SUM(F11:F11)</f>
        <v>21423</v>
      </c>
      <c r="G10" s="16">
        <f t="shared" si="3"/>
        <v>0</v>
      </c>
      <c r="H10" s="16">
        <f t="shared" si="3"/>
        <v>21423</v>
      </c>
      <c r="I10" s="16">
        <f t="shared" si="3"/>
        <v>0</v>
      </c>
      <c r="J10" s="16">
        <f t="shared" si="3"/>
        <v>0</v>
      </c>
      <c r="K10" s="16">
        <f t="shared" si="3"/>
        <v>0</v>
      </c>
      <c r="L10" s="16">
        <f t="shared" si="3"/>
        <v>-21423</v>
      </c>
    </row>
    <row r="11" spans="1:12" x14ac:dyDescent="0.25">
      <c r="B11" s="66"/>
      <c r="C11" s="5"/>
      <c r="D11" s="123" t="s">
        <v>57</v>
      </c>
      <c r="E11" s="123"/>
      <c r="F11" s="84">
        <v>21423</v>
      </c>
      <c r="G11" s="84">
        <v>0</v>
      </c>
      <c r="H11" s="84">
        <f>F11+G11</f>
        <v>21423</v>
      </c>
      <c r="I11" s="84">
        <v>0</v>
      </c>
      <c r="J11" s="84">
        <f>I11-K11</f>
        <v>0</v>
      </c>
      <c r="K11" s="84">
        <v>0</v>
      </c>
      <c r="L11" s="84">
        <f>I11-H11</f>
        <v>-21423</v>
      </c>
    </row>
    <row r="12" spans="1:12" x14ac:dyDescent="0.25">
      <c r="B12" s="64">
        <v>46101</v>
      </c>
      <c r="C12" s="12" t="s">
        <v>58</v>
      </c>
      <c r="D12" s="11"/>
      <c r="E12" s="11"/>
      <c r="F12" s="16">
        <f t="shared" ref="F12" si="4">SUM(F13:F13)</f>
        <v>37500</v>
      </c>
      <c r="G12" s="16">
        <f t="shared" ref="G12:L12" si="5">SUM(G13:G13)</f>
        <v>0</v>
      </c>
      <c r="H12" s="16">
        <f t="shared" si="5"/>
        <v>37500</v>
      </c>
      <c r="I12" s="16">
        <f t="shared" si="5"/>
        <v>0</v>
      </c>
      <c r="J12" s="16">
        <f t="shared" si="5"/>
        <v>0</v>
      </c>
      <c r="K12" s="16">
        <f t="shared" si="5"/>
        <v>0</v>
      </c>
      <c r="L12" s="16">
        <f t="shared" si="5"/>
        <v>-37500</v>
      </c>
    </row>
    <row r="13" spans="1:12" x14ac:dyDescent="0.25">
      <c r="B13" s="66"/>
      <c r="C13" s="1"/>
      <c r="D13" s="9" t="s">
        <v>55</v>
      </c>
      <c r="E13" s="124"/>
      <c r="F13" s="85">
        <v>37500</v>
      </c>
      <c r="G13" s="85">
        <v>0</v>
      </c>
      <c r="H13" s="85">
        <f>F13+G13</f>
        <v>37500</v>
      </c>
      <c r="I13" s="85">
        <v>0</v>
      </c>
      <c r="J13" s="85">
        <f>I13-K13</f>
        <v>0</v>
      </c>
      <c r="K13" s="85">
        <v>0</v>
      </c>
      <c r="L13" s="85">
        <f>I13-H13</f>
        <v>-37500</v>
      </c>
    </row>
    <row r="14" spans="1:12" x14ac:dyDescent="0.25">
      <c r="B14" s="64">
        <v>46201</v>
      </c>
      <c r="C14" s="12" t="s">
        <v>59</v>
      </c>
      <c r="D14" s="11"/>
      <c r="E14" s="11"/>
      <c r="F14" s="16">
        <f>SUM(F15:F17)</f>
        <v>629170.1</v>
      </c>
      <c r="G14" s="16">
        <f t="shared" ref="G14:K16" si="6">SUM(G15:G15)</f>
        <v>0</v>
      </c>
      <c r="H14" s="16">
        <f>SUM(H15:H17)</f>
        <v>629170.1</v>
      </c>
      <c r="I14" s="16">
        <f t="shared" si="6"/>
        <v>0</v>
      </c>
      <c r="J14" s="16">
        <f t="shared" si="6"/>
        <v>0</v>
      </c>
      <c r="K14" s="16">
        <f t="shared" si="6"/>
        <v>0</v>
      </c>
      <c r="L14" s="16">
        <f>SUM(L15:L17)</f>
        <v>-629170.1</v>
      </c>
    </row>
    <row r="15" spans="1:12" x14ac:dyDescent="0.25">
      <c r="B15" s="66"/>
      <c r="C15" s="125"/>
      <c r="D15" s="123" t="s">
        <v>60</v>
      </c>
      <c r="E15" s="123"/>
      <c r="F15" s="84">
        <v>73970</v>
      </c>
      <c r="G15" s="84">
        <v>0</v>
      </c>
      <c r="H15" s="84">
        <f>F15+G15</f>
        <v>73970</v>
      </c>
      <c r="I15" s="84">
        <v>0</v>
      </c>
      <c r="J15" s="84">
        <v>0</v>
      </c>
      <c r="K15" s="84">
        <v>0</v>
      </c>
      <c r="L15" s="84">
        <f>I15-H15</f>
        <v>-73970</v>
      </c>
    </row>
    <row r="16" spans="1:12" x14ac:dyDescent="0.25">
      <c r="B16" s="66"/>
      <c r="C16" s="125"/>
      <c r="D16" s="118" t="s">
        <v>61</v>
      </c>
      <c r="E16" s="55"/>
      <c r="F16" s="84">
        <f>858000+46000-303740.4-51184.5</f>
        <v>549075.1</v>
      </c>
      <c r="G16" s="84">
        <f t="shared" si="6"/>
        <v>0</v>
      </c>
      <c r="H16" s="84">
        <f t="shared" ref="H16:H17" si="7">F16+G16</f>
        <v>549075.1</v>
      </c>
      <c r="I16" s="84">
        <f t="shared" si="6"/>
        <v>0</v>
      </c>
      <c r="J16" s="84">
        <f t="shared" si="6"/>
        <v>0</v>
      </c>
      <c r="K16" s="84">
        <f t="shared" si="6"/>
        <v>0</v>
      </c>
      <c r="L16" s="84">
        <f t="shared" ref="L16:L17" si="8">I16-H16</f>
        <v>-549075.1</v>
      </c>
    </row>
    <row r="17" spans="2:12" x14ac:dyDescent="0.25">
      <c r="B17" s="66"/>
      <c r="C17" s="125"/>
      <c r="D17" s="81" t="s">
        <v>50</v>
      </c>
      <c r="E17" s="9"/>
      <c r="F17" s="83">
        <v>6125</v>
      </c>
      <c r="G17" s="83">
        <v>0</v>
      </c>
      <c r="H17" s="84">
        <f t="shared" si="7"/>
        <v>6125</v>
      </c>
      <c r="I17" s="83">
        <v>0</v>
      </c>
      <c r="J17" s="83">
        <f>I17-K17</f>
        <v>0</v>
      </c>
      <c r="K17" s="83">
        <v>0</v>
      </c>
      <c r="L17" s="84">
        <f t="shared" si="8"/>
        <v>-6125</v>
      </c>
    </row>
    <row r="18" spans="2:12" x14ac:dyDescent="0.25">
      <c r="B18" s="64">
        <v>46401</v>
      </c>
      <c r="C18" s="12" t="s">
        <v>62</v>
      </c>
      <c r="D18" s="11"/>
      <c r="E18" s="11"/>
      <c r="F18" s="16">
        <f t="shared" ref="F18:L18" si="9">SUM(F19:F20)</f>
        <v>1511375</v>
      </c>
      <c r="G18" s="16">
        <f t="shared" si="9"/>
        <v>0</v>
      </c>
      <c r="H18" s="16">
        <f t="shared" si="9"/>
        <v>1511375</v>
      </c>
      <c r="I18" s="16">
        <f t="shared" si="9"/>
        <v>0</v>
      </c>
      <c r="J18" s="16">
        <f t="shared" si="9"/>
        <v>0</v>
      </c>
      <c r="K18" s="16">
        <f t="shared" si="9"/>
        <v>0</v>
      </c>
      <c r="L18" s="16">
        <f t="shared" si="9"/>
        <v>-1511375</v>
      </c>
    </row>
    <row r="19" spans="2:12" x14ac:dyDescent="0.25">
      <c r="B19" s="66"/>
      <c r="C19" s="126"/>
      <c r="D19" s="127" t="s">
        <v>63</v>
      </c>
      <c r="E19" s="128"/>
      <c r="F19" s="86">
        <v>1500000</v>
      </c>
      <c r="G19" s="86">
        <v>0</v>
      </c>
      <c r="H19" s="86">
        <f>F19+G19</f>
        <v>1500000</v>
      </c>
      <c r="I19" s="86">
        <v>0</v>
      </c>
      <c r="J19" s="86">
        <f>I19-K19</f>
        <v>0</v>
      </c>
      <c r="K19" s="86">
        <v>0</v>
      </c>
      <c r="L19" s="86">
        <f>I19-H19</f>
        <v>-1500000</v>
      </c>
    </row>
    <row r="20" spans="2:12" x14ac:dyDescent="0.25">
      <c r="B20" s="66"/>
      <c r="C20" s="1"/>
      <c r="D20" s="129" t="s">
        <v>50</v>
      </c>
      <c r="E20" s="118"/>
      <c r="F20" s="8">
        <v>11375</v>
      </c>
      <c r="G20" s="8">
        <v>0</v>
      </c>
      <c r="H20" s="8">
        <f>F20+G20</f>
        <v>11375</v>
      </c>
      <c r="I20" s="8">
        <v>0</v>
      </c>
      <c r="J20" s="8">
        <f>I20-K20</f>
        <v>0</v>
      </c>
      <c r="K20" s="8">
        <v>0</v>
      </c>
      <c r="L20" s="8">
        <f>I20-H20</f>
        <v>-11375</v>
      </c>
    </row>
    <row r="21" spans="2:12" x14ac:dyDescent="0.25">
      <c r="B21" s="66"/>
      <c r="C21" s="1"/>
      <c r="D21" s="81"/>
      <c r="E21" s="9"/>
      <c r="F21" s="83"/>
    </row>
    <row r="22" spans="2:12" x14ac:dyDescent="0.25">
      <c r="B22" s="66"/>
      <c r="C22" s="1"/>
      <c r="D22" s="81"/>
      <c r="E22" s="9"/>
      <c r="F22" s="83"/>
    </row>
    <row r="23" spans="2:12" x14ac:dyDescent="0.25">
      <c r="B23" s="66"/>
      <c r="C23" s="1"/>
      <c r="D23" s="150" t="s">
        <v>194</v>
      </c>
      <c r="F23" s="83"/>
    </row>
    <row r="24" spans="2:12" x14ac:dyDescent="0.25">
      <c r="B24" s="66"/>
      <c r="C24" s="1"/>
      <c r="D24" s="23" t="s">
        <v>192</v>
      </c>
      <c r="E24" s="154" t="s">
        <v>193</v>
      </c>
      <c r="F24" s="154"/>
    </row>
    <row r="25" spans="2:12" x14ac:dyDescent="0.25">
      <c r="B25" s="66"/>
      <c r="C25" s="1"/>
      <c r="D25" t="s">
        <v>61</v>
      </c>
      <c r="E25" s="152"/>
      <c r="F25" s="152"/>
    </row>
    <row r="26" spans="2:12" x14ac:dyDescent="0.25">
      <c r="B26" s="66"/>
      <c r="C26" s="1"/>
      <c r="D26" t="s">
        <v>195</v>
      </c>
      <c r="E26" s="152">
        <v>432000</v>
      </c>
      <c r="F26" s="152"/>
      <c r="G26" s="151" t="s">
        <v>197</v>
      </c>
    </row>
    <row r="27" spans="2:12" x14ac:dyDescent="0.25">
      <c r="D27" t="s">
        <v>196</v>
      </c>
      <c r="E27" s="152">
        <v>80000</v>
      </c>
      <c r="F27" s="152"/>
    </row>
    <row r="28" spans="2:12" x14ac:dyDescent="0.25">
      <c r="E28" s="153"/>
      <c r="F28" s="153"/>
    </row>
  </sheetData>
  <mergeCells count="5">
    <mergeCell ref="E25:F25"/>
    <mergeCell ref="E26:F26"/>
    <mergeCell ref="E27:F27"/>
    <mergeCell ref="E28:F28"/>
    <mergeCell ref="E24:F24"/>
  </mergeCells>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ignoredErrors>
    <ignoredError sqref="H12:H13 J12:L13 J20:L20 J19 L19 J18:L18 L15 H15 J16:K17 J14:K1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2"/>
  <sheetViews>
    <sheetView showGridLines="0" view="pageLayout" zoomScaleNormal="100" workbookViewId="0">
      <selection activeCell="L14" sqref="L14"/>
    </sheetView>
  </sheetViews>
  <sheetFormatPr defaultColWidth="11.42578125" defaultRowHeight="15" x14ac:dyDescent="0.25"/>
  <cols>
    <col min="1" max="1" width="3.42578125" customWidth="1"/>
    <col min="2" max="2" width="10.7109375" customWidth="1"/>
    <col min="3" max="3" width="4.42578125" customWidth="1"/>
    <col min="4" max="4" width="22.5703125" customWidth="1"/>
    <col min="5" max="5" width="16.140625" customWidth="1"/>
    <col min="6" max="6" width="11.140625" customWidth="1"/>
    <col min="7" max="10" width="16.7109375" customWidth="1"/>
    <col min="11" max="11" width="11.42578125" customWidth="1"/>
    <col min="12" max="12" width="14" customWidth="1"/>
  </cols>
  <sheetData>
    <row r="1" spans="1:12" ht="18.75" x14ac:dyDescent="0.3">
      <c r="A1" s="108" t="s">
        <v>35</v>
      </c>
    </row>
    <row r="2" spans="1:12" ht="15.75" thickBot="1" x14ac:dyDescent="0.3">
      <c r="A2" s="109"/>
    </row>
    <row r="3" spans="1:12" s="13" customFormat="1" ht="18" thickBot="1" x14ac:dyDescent="0.35">
      <c r="A3" s="35" t="s">
        <v>64</v>
      </c>
      <c r="B3" s="36"/>
      <c r="C3" s="36"/>
      <c r="D3" s="36"/>
      <c r="E3" s="36"/>
      <c r="F3" s="67">
        <f>F7</f>
        <v>14</v>
      </c>
      <c r="G3" s="67">
        <f t="shared" ref="G3:L3" si="0">G7</f>
        <v>0</v>
      </c>
      <c r="H3" s="67">
        <f t="shared" si="0"/>
        <v>14</v>
      </c>
      <c r="I3" s="67">
        <f t="shared" si="0"/>
        <v>0</v>
      </c>
      <c r="J3" s="67">
        <f t="shared" si="0"/>
        <v>0</v>
      </c>
      <c r="K3" s="67">
        <f t="shared" si="0"/>
        <v>0</v>
      </c>
      <c r="L3" s="67">
        <f t="shared" si="0"/>
        <v>-14</v>
      </c>
    </row>
    <row r="4" spans="1:12" ht="15.75" thickBot="1" x14ac:dyDescent="0.3"/>
    <row r="5" spans="1:12" s="21" customFormat="1" ht="30.75" thickBot="1" x14ac:dyDescent="0.3">
      <c r="A5" s="37"/>
      <c r="B5" s="20" t="s">
        <v>37</v>
      </c>
      <c r="C5" s="56"/>
      <c r="D5" s="65" t="s">
        <v>38</v>
      </c>
      <c r="E5" s="59"/>
      <c r="F5" s="60" t="s">
        <v>39</v>
      </c>
      <c r="G5" s="78" t="s">
        <v>6</v>
      </c>
      <c r="H5" s="78" t="s">
        <v>7</v>
      </c>
      <c r="I5" s="98" t="s">
        <v>8</v>
      </c>
      <c r="J5" s="78" t="s">
        <v>9</v>
      </c>
      <c r="K5" s="99" t="s">
        <v>10</v>
      </c>
      <c r="L5" s="100" t="s">
        <v>11</v>
      </c>
    </row>
    <row r="6" spans="1:12" x14ac:dyDescent="0.25">
      <c r="B6" s="22"/>
      <c r="C6" s="23"/>
      <c r="D6" s="4"/>
      <c r="E6" s="4"/>
      <c r="F6" s="47"/>
    </row>
    <row r="7" spans="1:12" ht="15.75" thickBot="1" x14ac:dyDescent="0.3">
      <c r="B7" s="39">
        <v>5</v>
      </c>
      <c r="C7" s="40" t="s">
        <v>17</v>
      </c>
      <c r="D7" s="41"/>
      <c r="E7" s="41"/>
      <c r="F7" s="42">
        <f>F8</f>
        <v>14</v>
      </c>
      <c r="G7" s="42">
        <f t="shared" ref="G7:L7" si="1">G8</f>
        <v>0</v>
      </c>
      <c r="H7" s="42">
        <f t="shared" si="1"/>
        <v>14</v>
      </c>
      <c r="I7" s="42">
        <f t="shared" si="1"/>
        <v>0</v>
      </c>
      <c r="J7" s="42">
        <f t="shared" si="1"/>
        <v>0</v>
      </c>
      <c r="K7" s="42">
        <f t="shared" si="1"/>
        <v>0</v>
      </c>
      <c r="L7" s="42">
        <f t="shared" si="1"/>
        <v>-14</v>
      </c>
    </row>
    <row r="8" spans="1:12" s="2" customFormat="1" ht="15.75" thickTop="1" x14ac:dyDescent="0.25">
      <c r="B8" s="61">
        <v>52000</v>
      </c>
      <c r="C8" s="43" t="s">
        <v>65</v>
      </c>
      <c r="D8" s="44"/>
      <c r="E8" s="44"/>
      <c r="F8" s="45">
        <f>F9</f>
        <v>14</v>
      </c>
      <c r="G8" s="107">
        <f t="shared" ref="G8:L8" si="2">SUM(G9)</f>
        <v>0</v>
      </c>
      <c r="H8" s="107">
        <f t="shared" si="2"/>
        <v>14</v>
      </c>
      <c r="I8" s="107">
        <f t="shared" si="2"/>
        <v>0</v>
      </c>
      <c r="J8" s="107">
        <f t="shared" si="2"/>
        <v>0</v>
      </c>
      <c r="K8" s="107">
        <f t="shared" si="2"/>
        <v>0</v>
      </c>
      <c r="L8" s="107">
        <f t="shared" si="2"/>
        <v>-14</v>
      </c>
    </row>
    <row r="9" spans="1:12" x14ac:dyDescent="0.25">
      <c r="B9" s="3"/>
      <c r="C9" s="82"/>
      <c r="D9" s="46" t="s">
        <v>65</v>
      </c>
      <c r="E9" s="46"/>
      <c r="F9" s="84">
        <v>14</v>
      </c>
      <c r="G9" s="8">
        <v>0</v>
      </c>
      <c r="H9" s="86">
        <f>F9+G9</f>
        <v>14</v>
      </c>
      <c r="I9" s="8">
        <v>0</v>
      </c>
      <c r="J9" s="86">
        <f>I9-K9</f>
        <v>0</v>
      </c>
      <c r="K9" s="8">
        <v>0</v>
      </c>
      <c r="L9" s="86">
        <f>I9-H9</f>
        <v>-14</v>
      </c>
    </row>
    <row r="13" spans="1:12" ht="15.75" thickBot="1" x14ac:dyDescent="0.3"/>
    <row r="14" spans="1:12" s="13" customFormat="1" ht="18" thickBot="1" x14ac:dyDescent="0.35">
      <c r="A14" s="35" t="s">
        <v>66</v>
      </c>
      <c r="B14" s="36"/>
      <c r="C14" s="36"/>
      <c r="D14" s="36"/>
      <c r="E14" s="36"/>
      <c r="F14" s="67">
        <f>F18</f>
        <v>0</v>
      </c>
      <c r="G14" s="67">
        <f t="shared" ref="G14:L14" si="3">G18</f>
        <v>413475.24</v>
      </c>
      <c r="H14" s="67">
        <f t="shared" si="3"/>
        <v>413475.24</v>
      </c>
      <c r="I14" s="67">
        <f t="shared" si="3"/>
        <v>0</v>
      </c>
      <c r="J14" s="67">
        <f t="shared" si="3"/>
        <v>0</v>
      </c>
      <c r="K14" s="67">
        <f t="shared" si="3"/>
        <v>0</v>
      </c>
      <c r="L14" s="67">
        <f t="shared" si="3"/>
        <v>-413475.24</v>
      </c>
    </row>
    <row r="15" spans="1:12" ht="15.75" thickBot="1" x14ac:dyDescent="0.3"/>
    <row r="16" spans="1:12" s="21" customFormat="1" ht="30.75" thickBot="1" x14ac:dyDescent="0.3">
      <c r="A16" s="37"/>
      <c r="B16" s="20" t="s">
        <v>37</v>
      </c>
      <c r="C16" s="56"/>
      <c r="D16" s="65" t="s">
        <v>38</v>
      </c>
      <c r="E16" s="59"/>
      <c r="F16" s="60" t="s">
        <v>67</v>
      </c>
      <c r="G16" s="78" t="s">
        <v>6</v>
      </c>
      <c r="H16" s="78" t="s">
        <v>7</v>
      </c>
      <c r="I16" s="98" t="s">
        <v>8</v>
      </c>
      <c r="J16" s="78" t="s">
        <v>9</v>
      </c>
      <c r="K16" s="99" t="s">
        <v>10</v>
      </c>
      <c r="L16" s="100" t="s">
        <v>11</v>
      </c>
    </row>
    <row r="17" spans="2:12" x14ac:dyDescent="0.25">
      <c r="B17" s="22"/>
      <c r="C17" s="23"/>
      <c r="D17" s="4"/>
      <c r="E17" s="4"/>
      <c r="F17" s="47"/>
    </row>
    <row r="18" spans="2:12" ht="15.75" thickBot="1" x14ac:dyDescent="0.3">
      <c r="B18" s="39">
        <v>8</v>
      </c>
      <c r="C18" s="40" t="s">
        <v>68</v>
      </c>
      <c r="D18" s="41"/>
      <c r="E18" s="41"/>
      <c r="F18" s="42">
        <f>F19</f>
        <v>0</v>
      </c>
      <c r="G18" s="42">
        <f t="shared" ref="G18:L18" si="4">G19</f>
        <v>413475.24</v>
      </c>
      <c r="H18" s="42">
        <f t="shared" si="4"/>
        <v>413475.24</v>
      </c>
      <c r="I18" s="42">
        <f t="shared" si="4"/>
        <v>0</v>
      </c>
      <c r="J18" s="42">
        <f t="shared" si="4"/>
        <v>0</v>
      </c>
      <c r="K18" s="42">
        <f t="shared" si="4"/>
        <v>0</v>
      </c>
      <c r="L18" s="42">
        <f t="shared" si="4"/>
        <v>-413475.24</v>
      </c>
    </row>
    <row r="19" spans="2:12" s="2" customFormat="1" ht="15.75" thickTop="1" x14ac:dyDescent="0.25">
      <c r="B19" s="61">
        <v>87010</v>
      </c>
      <c r="C19" s="43" t="s">
        <v>69</v>
      </c>
      <c r="D19" s="44"/>
      <c r="E19" s="44"/>
      <c r="F19" s="45">
        <f>F20</f>
        <v>0</v>
      </c>
      <c r="G19" s="107">
        <f t="shared" ref="G19:L19" si="5">SUM(G20)</f>
        <v>413475.24</v>
      </c>
      <c r="H19" s="107">
        <f t="shared" si="5"/>
        <v>413475.24</v>
      </c>
      <c r="I19" s="107">
        <f t="shared" si="5"/>
        <v>0</v>
      </c>
      <c r="J19" s="107">
        <f t="shared" si="5"/>
        <v>0</v>
      </c>
      <c r="K19" s="107">
        <f t="shared" si="5"/>
        <v>0</v>
      </c>
      <c r="L19" s="107">
        <f t="shared" si="5"/>
        <v>-413475.24</v>
      </c>
    </row>
    <row r="20" spans="2:12" x14ac:dyDescent="0.25">
      <c r="B20" s="3"/>
      <c r="C20" s="82"/>
      <c r="D20" s="46" t="s">
        <v>69</v>
      </c>
      <c r="E20" s="46"/>
      <c r="F20" s="84">
        <v>0</v>
      </c>
      <c r="G20" s="136">
        <v>413475.24</v>
      </c>
      <c r="H20" s="86">
        <f>F20+G20</f>
        <v>413475.24</v>
      </c>
      <c r="I20" s="8">
        <v>0</v>
      </c>
      <c r="J20" s="86">
        <f>I20-K20</f>
        <v>0</v>
      </c>
      <c r="K20" s="8">
        <v>0</v>
      </c>
      <c r="L20" s="86">
        <f>I20-H20</f>
        <v>-413475.24</v>
      </c>
    </row>
    <row r="21" spans="2:12" x14ac:dyDescent="0.25">
      <c r="B21" s="3"/>
      <c r="D21" s="4"/>
      <c r="E21" s="4"/>
      <c r="F21" s="83"/>
      <c r="G21" s="83"/>
      <c r="H21" s="83"/>
      <c r="I21" s="83"/>
      <c r="J21" s="83"/>
      <c r="K21" s="83"/>
      <c r="L21" s="83"/>
    </row>
    <row r="22" spans="2:12" x14ac:dyDescent="0.25">
      <c r="B22" s="3"/>
      <c r="D22" s="4"/>
      <c r="E22" s="4"/>
      <c r="F22" s="83"/>
      <c r="G22" s="83"/>
      <c r="H22" s="83"/>
      <c r="I22" s="83"/>
      <c r="J22" s="83"/>
      <c r="K22" s="83"/>
      <c r="L22" s="83"/>
    </row>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6"/>
  <sheetViews>
    <sheetView showGridLines="0" view="pageLayout" zoomScaleNormal="100" workbookViewId="0">
      <selection activeCell="G10" sqref="G10"/>
    </sheetView>
  </sheetViews>
  <sheetFormatPr defaultColWidth="11.42578125" defaultRowHeight="15" x14ac:dyDescent="0.25"/>
  <cols>
    <col min="1" max="1" width="15.7109375" customWidth="1"/>
    <col min="2" max="2" width="10.7109375" customWidth="1"/>
    <col min="3" max="3" width="30.7109375" customWidth="1"/>
    <col min="4" max="4" width="5.5703125" customWidth="1"/>
    <col min="5" max="5" width="7" customWidth="1"/>
    <col min="6" max="6" width="16.28515625" customWidth="1"/>
    <col min="7" max="10" width="16.7109375" customWidth="1"/>
    <col min="11" max="11" width="15.5703125" customWidth="1"/>
    <col min="12" max="12" width="16.140625" customWidth="1"/>
  </cols>
  <sheetData>
    <row r="1" spans="1:12" ht="18.75" x14ac:dyDescent="0.3">
      <c r="A1" s="108" t="s">
        <v>35</v>
      </c>
    </row>
    <row r="2" spans="1:12" ht="15.75" thickBot="1" x14ac:dyDescent="0.3"/>
    <row r="3" spans="1:12" s="49" customFormat="1" ht="18" thickBot="1" x14ac:dyDescent="0.35">
      <c r="A3" s="35" t="s">
        <v>70</v>
      </c>
      <c r="B3" s="48"/>
      <c r="C3" s="48"/>
      <c r="D3" s="48"/>
      <c r="E3" s="48"/>
      <c r="F3" s="67">
        <f t="shared" ref="F3:L3" si="0">F7</f>
        <v>2074193.5000000005</v>
      </c>
      <c r="G3" s="67">
        <f t="shared" si="0"/>
        <v>282727.27</v>
      </c>
      <c r="H3" s="67">
        <f t="shared" si="0"/>
        <v>2356920.7700000005</v>
      </c>
      <c r="I3" s="67">
        <f t="shared" si="0"/>
        <v>0</v>
      </c>
      <c r="J3" s="67">
        <f t="shared" si="0"/>
        <v>0</v>
      </c>
      <c r="K3" s="67">
        <f t="shared" si="0"/>
        <v>0</v>
      </c>
      <c r="L3" s="67">
        <f t="shared" si="0"/>
        <v>2356920.7700000005</v>
      </c>
    </row>
    <row r="4" spans="1:12" ht="15.75" thickBot="1" x14ac:dyDescent="0.3"/>
    <row r="5" spans="1:12" s="38" customFormat="1" ht="45.75" thickBot="1" x14ac:dyDescent="0.3">
      <c r="A5" s="68" t="s">
        <v>71</v>
      </c>
      <c r="B5" s="50" t="s">
        <v>72</v>
      </c>
      <c r="C5" s="71" t="s">
        <v>4</v>
      </c>
      <c r="D5" s="72"/>
      <c r="E5" s="73"/>
      <c r="F5" s="60" t="s">
        <v>39</v>
      </c>
      <c r="G5" s="78" t="s">
        <v>6</v>
      </c>
      <c r="H5" s="78" t="s">
        <v>7</v>
      </c>
      <c r="I5" s="98" t="s">
        <v>21</v>
      </c>
      <c r="J5" s="78" t="s">
        <v>22</v>
      </c>
      <c r="K5" s="99" t="s">
        <v>73</v>
      </c>
      <c r="L5" s="100" t="s">
        <v>11</v>
      </c>
    </row>
    <row r="7" spans="1:12" ht="15.75" thickBot="1" x14ac:dyDescent="0.3">
      <c r="A7" s="51" t="s">
        <v>74</v>
      </c>
      <c r="B7" s="39">
        <v>1</v>
      </c>
      <c r="C7" s="40" t="s">
        <v>26</v>
      </c>
      <c r="D7" s="41"/>
      <c r="E7" s="52"/>
      <c r="F7" s="42">
        <f>SUM(F8:F16)</f>
        <v>2074193.5000000005</v>
      </c>
      <c r="G7" s="42">
        <f t="shared" ref="G7:H7" si="1">SUM(G8:G16)</f>
        <v>282727.27</v>
      </c>
      <c r="H7" s="42">
        <f t="shared" si="1"/>
        <v>2356920.7700000005</v>
      </c>
      <c r="I7" s="42">
        <f>SUM(I8:I16)</f>
        <v>0</v>
      </c>
      <c r="J7" s="42">
        <f t="shared" ref="J7:L7" si="2">SUM(J8:J16)</f>
        <v>0</v>
      </c>
      <c r="K7" s="42">
        <f t="shared" si="2"/>
        <v>0</v>
      </c>
      <c r="L7" s="42">
        <f t="shared" si="2"/>
        <v>2356920.7700000005</v>
      </c>
    </row>
    <row r="8" spans="1:12" ht="15.75" thickTop="1" x14ac:dyDescent="0.25">
      <c r="A8" s="15" t="s">
        <v>75</v>
      </c>
      <c r="B8" s="69" t="s">
        <v>76</v>
      </c>
      <c r="C8" s="6" t="s">
        <v>77</v>
      </c>
      <c r="D8" s="6"/>
      <c r="E8" s="6"/>
      <c r="F8" s="8">
        <v>66679.48000000001</v>
      </c>
      <c r="G8" s="8">
        <v>0</v>
      </c>
      <c r="H8" s="8">
        <f>F8+G8</f>
        <v>66679.48000000001</v>
      </c>
      <c r="I8" s="8">
        <v>0</v>
      </c>
      <c r="J8" s="8">
        <f>I8-K8</f>
        <v>0</v>
      </c>
      <c r="K8" s="8">
        <v>0</v>
      </c>
      <c r="L8" s="8">
        <f>H8-I8</f>
        <v>66679.48000000001</v>
      </c>
    </row>
    <row r="9" spans="1:12" x14ac:dyDescent="0.25">
      <c r="A9" s="15" t="s">
        <v>78</v>
      </c>
      <c r="B9" s="70" t="s">
        <v>79</v>
      </c>
      <c r="C9" s="5" t="s">
        <v>80</v>
      </c>
      <c r="D9" s="5"/>
      <c r="E9" s="5"/>
      <c r="F9" s="8">
        <v>1067078.1800000004</v>
      </c>
      <c r="G9" s="8">
        <v>0</v>
      </c>
      <c r="H9" s="8">
        <f t="shared" ref="H9:H15" si="3">F9+G9</f>
        <v>1067078.1800000004</v>
      </c>
      <c r="I9" s="8">
        <v>0</v>
      </c>
      <c r="J9" s="8">
        <f t="shared" ref="J9:J15" si="4">I9-K9</f>
        <v>0</v>
      </c>
      <c r="K9" s="8">
        <v>0</v>
      </c>
      <c r="L9" s="8">
        <f t="shared" ref="L9:L15" si="5">H9-I9</f>
        <v>1067078.1800000004</v>
      </c>
    </row>
    <row r="10" spans="1:12" x14ac:dyDescent="0.25">
      <c r="A10" s="15" t="s">
        <v>81</v>
      </c>
      <c r="B10" s="70" t="s">
        <v>82</v>
      </c>
      <c r="C10" s="5" t="s">
        <v>83</v>
      </c>
      <c r="D10" s="5"/>
      <c r="E10" s="5"/>
      <c r="F10" s="8">
        <v>388049.34000000008</v>
      </c>
      <c r="G10" s="132">
        <v>282727.27</v>
      </c>
      <c r="H10" s="8">
        <f t="shared" si="3"/>
        <v>670776.6100000001</v>
      </c>
      <c r="I10" s="8">
        <v>0</v>
      </c>
      <c r="J10" s="8">
        <f t="shared" si="4"/>
        <v>0</v>
      </c>
      <c r="K10" s="8">
        <v>0</v>
      </c>
      <c r="L10" s="8">
        <f t="shared" si="5"/>
        <v>670776.6100000001</v>
      </c>
    </row>
    <row r="11" spans="1:12" x14ac:dyDescent="0.25">
      <c r="B11" s="70" t="s">
        <v>84</v>
      </c>
      <c r="C11" s="5" t="s">
        <v>85</v>
      </c>
      <c r="D11" s="5"/>
      <c r="E11" s="5"/>
      <c r="F11" s="8">
        <v>0</v>
      </c>
      <c r="G11" s="8">
        <v>0</v>
      </c>
      <c r="H11" s="8">
        <f t="shared" si="3"/>
        <v>0</v>
      </c>
      <c r="I11" s="8">
        <v>0</v>
      </c>
      <c r="J11" s="8">
        <f t="shared" si="4"/>
        <v>0</v>
      </c>
      <c r="K11" s="8">
        <v>0</v>
      </c>
      <c r="L11" s="8">
        <f t="shared" si="5"/>
        <v>0</v>
      </c>
    </row>
    <row r="12" spans="1:12" x14ac:dyDescent="0.25">
      <c r="B12" s="70" t="s">
        <v>86</v>
      </c>
      <c r="C12" s="5" t="s">
        <v>87</v>
      </c>
      <c r="D12" s="5"/>
      <c r="E12" s="5"/>
      <c r="F12" s="8">
        <v>3300</v>
      </c>
      <c r="G12" s="8">
        <v>0</v>
      </c>
      <c r="H12" s="8">
        <f t="shared" si="3"/>
        <v>3300</v>
      </c>
      <c r="I12" s="8">
        <v>0</v>
      </c>
      <c r="J12" s="8">
        <f t="shared" si="4"/>
        <v>0</v>
      </c>
      <c r="K12" s="8">
        <v>0</v>
      </c>
      <c r="L12" s="8">
        <f t="shared" si="5"/>
        <v>3300</v>
      </c>
    </row>
    <row r="13" spans="1:12" x14ac:dyDescent="0.25">
      <c r="B13" s="70" t="s">
        <v>88</v>
      </c>
      <c r="C13" s="5" t="s">
        <v>89</v>
      </c>
      <c r="D13" s="5"/>
      <c r="E13" s="5"/>
      <c r="F13" s="8">
        <v>490039.9</v>
      </c>
      <c r="G13" s="8">
        <v>0</v>
      </c>
      <c r="H13" s="8">
        <f t="shared" si="3"/>
        <v>490039.9</v>
      </c>
      <c r="I13" s="8">
        <v>0</v>
      </c>
      <c r="J13" s="8">
        <f t="shared" si="4"/>
        <v>0</v>
      </c>
      <c r="K13" s="8">
        <v>0</v>
      </c>
      <c r="L13" s="8">
        <f t="shared" si="5"/>
        <v>490039.9</v>
      </c>
    </row>
    <row r="14" spans="1:12" x14ac:dyDescent="0.25">
      <c r="B14" s="70" t="s">
        <v>90</v>
      </c>
      <c r="C14" s="5" t="s">
        <v>91</v>
      </c>
      <c r="D14" s="5"/>
      <c r="E14" s="5"/>
      <c r="F14" s="8">
        <v>6750</v>
      </c>
      <c r="G14" s="8">
        <v>0</v>
      </c>
      <c r="H14" s="8">
        <f t="shared" si="3"/>
        <v>6750</v>
      </c>
      <c r="I14" s="8">
        <v>0</v>
      </c>
      <c r="J14" s="8">
        <f t="shared" si="4"/>
        <v>0</v>
      </c>
      <c r="K14" s="8">
        <v>0</v>
      </c>
      <c r="L14" s="8">
        <f t="shared" si="5"/>
        <v>6750</v>
      </c>
    </row>
    <row r="15" spans="1:12" x14ac:dyDescent="0.25">
      <c r="B15" s="70" t="s">
        <v>92</v>
      </c>
      <c r="C15" s="5" t="s">
        <v>93</v>
      </c>
      <c r="D15" s="5"/>
      <c r="E15" s="5"/>
      <c r="F15" s="14">
        <v>52296.6</v>
      </c>
      <c r="G15" s="8">
        <v>0</v>
      </c>
      <c r="H15" s="8">
        <f t="shared" si="3"/>
        <v>52296.6</v>
      </c>
      <c r="I15" s="14">
        <v>0</v>
      </c>
      <c r="J15" s="8">
        <f t="shared" si="4"/>
        <v>0</v>
      </c>
      <c r="K15" s="14">
        <v>0</v>
      </c>
      <c r="L15" s="8">
        <f t="shared" si="5"/>
        <v>52296.6</v>
      </c>
    </row>
    <row r="17" spans="2:6" x14ac:dyDescent="0.25">
      <c r="B17" s="74"/>
    </row>
    <row r="18" spans="2:6" ht="21" x14ac:dyDescent="0.35">
      <c r="B18" s="75"/>
      <c r="F18" s="87"/>
    </row>
    <row r="19" spans="2:6" ht="21" x14ac:dyDescent="0.35">
      <c r="F19" s="87"/>
    </row>
    <row r="20" spans="2:6" ht="21" x14ac:dyDescent="0.35">
      <c r="F20" s="87"/>
    </row>
    <row r="21" spans="2:6" ht="21" x14ac:dyDescent="0.35">
      <c r="F21" s="87"/>
    </row>
    <row r="22" spans="2:6" ht="21" x14ac:dyDescent="0.35">
      <c r="F22" s="87"/>
    </row>
    <row r="23" spans="2:6" ht="21" x14ac:dyDescent="0.35">
      <c r="F23" s="87"/>
    </row>
    <row r="24" spans="2:6" ht="21" x14ac:dyDescent="0.35">
      <c r="D24" s="17"/>
      <c r="F24" s="87"/>
    </row>
    <row r="25" spans="2:6" ht="21" x14ac:dyDescent="0.35">
      <c r="F25" s="87"/>
    </row>
    <row r="26" spans="2:6" ht="21" x14ac:dyDescent="0.35">
      <c r="F26" s="87"/>
    </row>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showGridLines="0" view="pageLayout" zoomScaleNormal="100" workbookViewId="0">
      <selection activeCell="A3" sqref="A3"/>
    </sheetView>
  </sheetViews>
  <sheetFormatPr defaultColWidth="11.42578125" defaultRowHeight="15" x14ac:dyDescent="0.25"/>
  <cols>
    <col min="1" max="1" width="15.7109375" customWidth="1"/>
    <col min="2" max="2" width="10.7109375" customWidth="1"/>
    <col min="3" max="3" width="1.7109375" customWidth="1"/>
    <col min="4" max="4" width="40.85546875" customWidth="1"/>
    <col min="5" max="5" width="15.28515625" customWidth="1"/>
    <col min="6" max="6" width="16.140625" customWidth="1"/>
    <col min="7" max="10" width="16.7109375" customWidth="1"/>
    <col min="11" max="11" width="13.7109375" customWidth="1"/>
    <col min="12" max="12" width="14.5703125" customWidth="1"/>
  </cols>
  <sheetData>
    <row r="1" spans="1:13" ht="18.75" x14ac:dyDescent="0.3">
      <c r="A1" s="108" t="s">
        <v>35</v>
      </c>
    </row>
    <row r="2" spans="1:13" ht="15.75" thickBot="1" x14ac:dyDescent="0.3"/>
    <row r="3" spans="1:13" s="49" customFormat="1" ht="18" thickBot="1" x14ac:dyDescent="0.35">
      <c r="A3" s="35" t="s">
        <v>94</v>
      </c>
      <c r="B3" s="48"/>
      <c r="C3" s="48"/>
      <c r="D3" s="48"/>
      <c r="E3" s="48"/>
      <c r="F3" s="67">
        <f t="shared" ref="F3:L3" si="0">F7</f>
        <v>621711.07999999996</v>
      </c>
      <c r="G3" s="67">
        <f t="shared" si="0"/>
        <v>130747.97</v>
      </c>
      <c r="H3" s="67">
        <f t="shared" si="0"/>
        <v>752459.04999999993</v>
      </c>
      <c r="I3" s="67">
        <f t="shared" si="0"/>
        <v>0</v>
      </c>
      <c r="J3" s="67">
        <f t="shared" si="0"/>
        <v>0</v>
      </c>
      <c r="K3" s="67">
        <f t="shared" si="0"/>
        <v>0</v>
      </c>
      <c r="L3" s="67">
        <f t="shared" si="0"/>
        <v>752459.04999999993</v>
      </c>
    </row>
    <row r="4" spans="1:13" ht="15.75" thickBot="1" x14ac:dyDescent="0.3"/>
    <row r="5" spans="1:13" s="38" customFormat="1" ht="42.75" customHeight="1" thickBot="1" x14ac:dyDescent="0.3">
      <c r="A5" s="68" t="s">
        <v>71</v>
      </c>
      <c r="B5" s="50" t="s">
        <v>72</v>
      </c>
      <c r="C5" s="71"/>
      <c r="D5" s="72" t="s">
        <v>38</v>
      </c>
      <c r="E5" s="73"/>
      <c r="F5" s="60" t="s">
        <v>39</v>
      </c>
      <c r="G5" s="78" t="s">
        <v>6</v>
      </c>
      <c r="H5" s="78" t="s">
        <v>7</v>
      </c>
      <c r="I5" s="98" t="s">
        <v>21</v>
      </c>
      <c r="J5" s="78" t="s">
        <v>22</v>
      </c>
      <c r="K5" s="99" t="s">
        <v>73</v>
      </c>
      <c r="L5" s="100" t="s">
        <v>11</v>
      </c>
    </row>
    <row r="7" spans="1:13" ht="15.75" thickBot="1" x14ac:dyDescent="0.3">
      <c r="A7" s="51" t="s">
        <v>74</v>
      </c>
      <c r="B7" s="39">
        <v>2</v>
      </c>
      <c r="C7" s="53" t="s">
        <v>95</v>
      </c>
      <c r="D7" s="41"/>
      <c r="E7" s="52"/>
      <c r="F7" s="42">
        <f t="shared" ref="F7:L7" si="1">SUM(F8:F29)</f>
        <v>621711.07999999996</v>
      </c>
      <c r="G7" s="42">
        <f t="shared" si="1"/>
        <v>130747.97</v>
      </c>
      <c r="H7" s="42">
        <f t="shared" si="1"/>
        <v>752459.04999999993</v>
      </c>
      <c r="I7" s="42">
        <f t="shared" si="1"/>
        <v>0</v>
      </c>
      <c r="J7" s="42">
        <f t="shared" si="1"/>
        <v>0</v>
      </c>
      <c r="K7" s="42">
        <f t="shared" si="1"/>
        <v>0</v>
      </c>
      <c r="L7" s="42">
        <f t="shared" si="1"/>
        <v>752459.04999999993</v>
      </c>
    </row>
    <row r="8" spans="1:13" ht="15.75" thickTop="1" x14ac:dyDescent="0.25">
      <c r="A8" s="15" t="s">
        <v>75</v>
      </c>
      <c r="B8" s="70" t="s">
        <v>96</v>
      </c>
      <c r="C8" s="5" t="s">
        <v>97</v>
      </c>
      <c r="D8" s="5"/>
      <c r="E8" s="5"/>
      <c r="F8" s="8">
        <v>28000</v>
      </c>
      <c r="G8" s="8">
        <v>0</v>
      </c>
      <c r="H8" s="8">
        <f>F8+G8</f>
        <v>28000</v>
      </c>
      <c r="I8" s="8">
        <v>0</v>
      </c>
      <c r="J8" s="8">
        <f>I8-K8</f>
        <v>0</v>
      </c>
      <c r="K8" s="8">
        <v>0</v>
      </c>
      <c r="L8" s="8">
        <f>H8-I8</f>
        <v>28000</v>
      </c>
      <c r="M8" s="147"/>
    </row>
    <row r="9" spans="1:13" x14ac:dyDescent="0.25">
      <c r="A9" s="15" t="s">
        <v>78</v>
      </c>
      <c r="B9" s="70" t="s">
        <v>98</v>
      </c>
      <c r="C9" s="5" t="s">
        <v>99</v>
      </c>
      <c r="D9" s="5"/>
      <c r="E9" s="5"/>
      <c r="F9" s="8">
        <v>1000</v>
      </c>
      <c r="G9" s="8">
        <v>0</v>
      </c>
      <c r="H9" s="8">
        <f t="shared" ref="H9" si="2">F9+G9</f>
        <v>1000</v>
      </c>
      <c r="I9" s="8">
        <v>0</v>
      </c>
      <c r="J9" s="8">
        <f t="shared" ref="J9" si="3">I9-K9</f>
        <v>0</v>
      </c>
      <c r="K9" s="8">
        <v>0</v>
      </c>
      <c r="L9" s="8">
        <f t="shared" ref="L9" si="4">H9-I9</f>
        <v>1000</v>
      </c>
      <c r="M9" s="147"/>
    </row>
    <row r="10" spans="1:13" x14ac:dyDescent="0.25">
      <c r="A10" s="15" t="s">
        <v>81</v>
      </c>
      <c r="B10" s="70" t="s">
        <v>179</v>
      </c>
      <c r="C10" s="5" t="s">
        <v>180</v>
      </c>
      <c r="D10" s="5"/>
      <c r="F10" s="8">
        <v>0</v>
      </c>
      <c r="G10" s="8">
        <v>0</v>
      </c>
      <c r="H10" s="8">
        <f t="shared" ref="H10" si="5">F10+G10</f>
        <v>0</v>
      </c>
      <c r="I10" s="8">
        <v>0</v>
      </c>
      <c r="J10" s="8">
        <f t="shared" ref="J10" si="6">I10-K10</f>
        <v>0</v>
      </c>
      <c r="K10" s="8">
        <v>0</v>
      </c>
      <c r="L10" s="8">
        <f t="shared" ref="L10" si="7">H10-I10</f>
        <v>0</v>
      </c>
      <c r="M10" s="147"/>
    </row>
    <row r="11" spans="1:13" x14ac:dyDescent="0.25">
      <c r="A11" s="15"/>
      <c r="B11" s="70" t="s">
        <v>100</v>
      </c>
      <c r="C11" s="5" t="s">
        <v>101</v>
      </c>
      <c r="D11" s="5"/>
      <c r="E11" s="5"/>
      <c r="F11" s="8">
        <v>500</v>
      </c>
      <c r="G11" s="8">
        <v>0</v>
      </c>
      <c r="H11" s="8">
        <f t="shared" ref="H11:H29" si="8">F11+G11</f>
        <v>500</v>
      </c>
      <c r="I11" s="8">
        <v>0</v>
      </c>
      <c r="J11" s="8">
        <f t="shared" ref="J11:J29" si="9">I11-K11</f>
        <v>0</v>
      </c>
      <c r="K11" s="8">
        <v>0</v>
      </c>
      <c r="L11" s="8">
        <f t="shared" ref="L11:L29" si="10">H11-I11</f>
        <v>500</v>
      </c>
      <c r="M11" s="147"/>
    </row>
    <row r="12" spans="1:13" x14ac:dyDescent="0.25">
      <c r="B12" s="70" t="s">
        <v>102</v>
      </c>
      <c r="C12" s="5" t="s">
        <v>103</v>
      </c>
      <c r="D12" s="5"/>
      <c r="E12" s="5"/>
      <c r="F12" s="137">
        <v>1000</v>
      </c>
      <c r="G12" s="8">
        <v>0</v>
      </c>
      <c r="H12" s="8">
        <f t="shared" si="8"/>
        <v>1000</v>
      </c>
      <c r="I12" s="8">
        <v>0</v>
      </c>
      <c r="J12" s="8">
        <f t="shared" si="9"/>
        <v>0</v>
      </c>
      <c r="K12" s="8">
        <v>0</v>
      </c>
      <c r="L12" s="8">
        <f t="shared" si="10"/>
        <v>1000</v>
      </c>
      <c r="M12" s="147"/>
    </row>
    <row r="13" spans="1:13" x14ac:dyDescent="0.25">
      <c r="B13" s="70" t="s">
        <v>104</v>
      </c>
      <c r="C13" s="5" t="s">
        <v>105</v>
      </c>
      <c r="D13" s="5"/>
      <c r="E13" s="5"/>
      <c r="F13" s="137">
        <v>5750</v>
      </c>
      <c r="G13" s="8">
        <v>0</v>
      </c>
      <c r="H13" s="8">
        <f t="shared" si="8"/>
        <v>5750</v>
      </c>
      <c r="I13" s="8">
        <v>0</v>
      </c>
      <c r="J13" s="8">
        <f t="shared" si="9"/>
        <v>0</v>
      </c>
      <c r="K13" s="8">
        <v>0</v>
      </c>
      <c r="L13" s="8">
        <f t="shared" si="10"/>
        <v>5750</v>
      </c>
      <c r="M13" s="147"/>
    </row>
    <row r="14" spans="1:13" x14ac:dyDescent="0.25">
      <c r="B14" s="70" t="s">
        <v>106</v>
      </c>
      <c r="C14" s="5" t="s">
        <v>107</v>
      </c>
      <c r="D14" s="5"/>
      <c r="E14" s="5"/>
      <c r="F14" s="137">
        <v>1500</v>
      </c>
      <c r="G14" s="8">
        <v>0</v>
      </c>
      <c r="H14" s="8">
        <f t="shared" si="8"/>
        <v>1500</v>
      </c>
      <c r="I14" s="8">
        <v>0</v>
      </c>
      <c r="J14" s="8">
        <f t="shared" si="9"/>
        <v>0</v>
      </c>
      <c r="K14" s="8">
        <v>0</v>
      </c>
      <c r="L14" s="8">
        <f t="shared" si="10"/>
        <v>1500</v>
      </c>
      <c r="M14" s="147"/>
    </row>
    <row r="15" spans="1:13" x14ac:dyDescent="0.25">
      <c r="B15" s="70" t="s">
        <v>108</v>
      </c>
      <c r="C15" s="5" t="s">
        <v>109</v>
      </c>
      <c r="D15" s="5"/>
      <c r="E15" s="5"/>
      <c r="F15" s="137">
        <v>2000</v>
      </c>
      <c r="G15" s="8">
        <v>0</v>
      </c>
      <c r="H15" s="8">
        <f t="shared" si="8"/>
        <v>2000</v>
      </c>
      <c r="I15" s="8">
        <v>0</v>
      </c>
      <c r="J15" s="8">
        <f t="shared" si="9"/>
        <v>0</v>
      </c>
      <c r="K15" s="8">
        <v>0</v>
      </c>
      <c r="L15" s="8">
        <f t="shared" si="10"/>
        <v>2000</v>
      </c>
      <c r="M15" s="147"/>
    </row>
    <row r="16" spans="1:13" x14ac:dyDescent="0.25">
      <c r="B16" s="70" t="s">
        <v>110</v>
      </c>
      <c r="C16" s="5" t="s">
        <v>111</v>
      </c>
      <c r="D16" s="5"/>
      <c r="E16" s="5"/>
      <c r="F16" s="137">
        <v>2750</v>
      </c>
      <c r="G16" s="8">
        <v>0</v>
      </c>
      <c r="H16" s="8">
        <f t="shared" si="8"/>
        <v>2750</v>
      </c>
      <c r="I16" s="8">
        <v>0</v>
      </c>
      <c r="J16" s="8">
        <f t="shared" si="9"/>
        <v>0</v>
      </c>
      <c r="K16" s="8">
        <v>0</v>
      </c>
      <c r="L16" s="8">
        <f t="shared" si="10"/>
        <v>2750</v>
      </c>
      <c r="M16" s="147"/>
    </row>
    <row r="17" spans="2:14" x14ac:dyDescent="0.25">
      <c r="B17" s="70" t="s">
        <v>112</v>
      </c>
      <c r="C17" s="5" t="s">
        <v>113</v>
      </c>
      <c r="D17" s="5"/>
      <c r="E17" s="5"/>
      <c r="F17" s="137">
        <v>1250</v>
      </c>
      <c r="G17" s="8">
        <v>0</v>
      </c>
      <c r="H17" s="8">
        <f t="shared" si="8"/>
        <v>1250</v>
      </c>
      <c r="I17" s="8">
        <v>0</v>
      </c>
      <c r="J17" s="8">
        <f t="shared" si="9"/>
        <v>0</v>
      </c>
      <c r="K17" s="8">
        <v>0</v>
      </c>
      <c r="L17" s="8">
        <f t="shared" si="10"/>
        <v>1250</v>
      </c>
      <c r="M17" s="147"/>
    </row>
    <row r="18" spans="2:14" x14ac:dyDescent="0.25">
      <c r="B18" s="70" t="s">
        <v>114</v>
      </c>
      <c r="C18" s="5" t="s">
        <v>115</v>
      </c>
      <c r="D18" s="5"/>
      <c r="E18" s="5"/>
      <c r="F18" s="137">
        <v>2200</v>
      </c>
      <c r="G18" s="8">
        <v>0</v>
      </c>
      <c r="H18" s="8">
        <f t="shared" si="8"/>
        <v>2200</v>
      </c>
      <c r="I18" s="8">
        <v>0</v>
      </c>
      <c r="J18" s="8">
        <f t="shared" si="9"/>
        <v>0</v>
      </c>
      <c r="K18" s="8">
        <v>0</v>
      </c>
      <c r="L18" s="8">
        <f t="shared" si="10"/>
        <v>2200</v>
      </c>
      <c r="M18" s="147"/>
    </row>
    <row r="19" spans="2:14" x14ac:dyDescent="0.25">
      <c r="B19" s="70" t="s">
        <v>116</v>
      </c>
      <c r="C19" s="5" t="s">
        <v>117</v>
      </c>
      <c r="D19" s="5"/>
      <c r="E19" s="5"/>
      <c r="F19" s="137">
        <v>4000</v>
      </c>
      <c r="G19" s="8">
        <v>0</v>
      </c>
      <c r="H19" s="8">
        <f t="shared" si="8"/>
        <v>4000</v>
      </c>
      <c r="I19" s="8">
        <v>0</v>
      </c>
      <c r="J19" s="8">
        <f t="shared" si="9"/>
        <v>0</v>
      </c>
      <c r="K19" s="8">
        <v>0</v>
      </c>
      <c r="L19" s="8">
        <f t="shared" si="10"/>
        <v>4000</v>
      </c>
      <c r="M19" s="147"/>
    </row>
    <row r="20" spans="2:14" x14ac:dyDescent="0.25">
      <c r="B20" s="70" t="s">
        <v>118</v>
      </c>
      <c r="C20" s="5" t="s">
        <v>119</v>
      </c>
      <c r="D20" s="5"/>
      <c r="E20" s="5"/>
      <c r="F20" s="137">
        <v>0</v>
      </c>
      <c r="G20" s="8">
        <v>0</v>
      </c>
      <c r="H20" s="8">
        <f t="shared" si="8"/>
        <v>0</v>
      </c>
      <c r="I20" s="8">
        <v>0</v>
      </c>
      <c r="J20" s="8">
        <f t="shared" si="9"/>
        <v>0</v>
      </c>
      <c r="K20" s="8">
        <v>0</v>
      </c>
      <c r="L20" s="8">
        <f t="shared" si="10"/>
        <v>0</v>
      </c>
      <c r="M20" s="147"/>
    </row>
    <row r="21" spans="2:14" x14ac:dyDescent="0.25">
      <c r="B21" s="70" t="s">
        <v>120</v>
      </c>
      <c r="C21" s="5" t="s">
        <v>121</v>
      </c>
      <c r="D21" s="5"/>
      <c r="E21" s="5"/>
      <c r="F21" s="137">
        <v>4175</v>
      </c>
      <c r="G21" s="8">
        <v>0</v>
      </c>
      <c r="H21" s="8">
        <f t="shared" si="8"/>
        <v>4175</v>
      </c>
      <c r="I21" s="8">
        <v>0</v>
      </c>
      <c r="J21" s="8">
        <f t="shared" si="9"/>
        <v>0</v>
      </c>
      <c r="K21" s="8">
        <v>0</v>
      </c>
      <c r="L21" s="8">
        <f t="shared" si="10"/>
        <v>4175</v>
      </c>
      <c r="M21" s="147"/>
    </row>
    <row r="22" spans="2:14" x14ac:dyDescent="0.25">
      <c r="B22" s="70" t="s">
        <v>122</v>
      </c>
      <c r="C22" s="5" t="s">
        <v>123</v>
      </c>
      <c r="D22" s="5"/>
      <c r="E22" s="5"/>
      <c r="F22" s="137">
        <v>1136.0899999999999</v>
      </c>
      <c r="G22" s="8">
        <v>0</v>
      </c>
      <c r="H22" s="8">
        <f t="shared" si="8"/>
        <v>1136.0899999999999</v>
      </c>
      <c r="I22" s="8">
        <v>0</v>
      </c>
      <c r="J22" s="8">
        <f t="shared" si="9"/>
        <v>0</v>
      </c>
      <c r="K22" s="8">
        <v>0</v>
      </c>
      <c r="L22" s="8">
        <f t="shared" si="10"/>
        <v>1136.0899999999999</v>
      </c>
      <c r="M22" s="147"/>
      <c r="N22" s="148" t="s">
        <v>183</v>
      </c>
    </row>
    <row r="23" spans="2:14" x14ac:dyDescent="0.25">
      <c r="B23" s="69" t="s">
        <v>124</v>
      </c>
      <c r="C23" s="6" t="s">
        <v>125</v>
      </c>
      <c r="D23" s="5"/>
      <c r="E23" s="6"/>
      <c r="F23" s="137">
        <v>528119.4</v>
      </c>
      <c r="G23" s="132">
        <v>130747.97</v>
      </c>
      <c r="H23" s="8">
        <f t="shared" si="8"/>
        <v>658867.37</v>
      </c>
      <c r="I23" s="8">
        <v>0</v>
      </c>
      <c r="J23" s="8">
        <f t="shared" si="9"/>
        <v>0</v>
      </c>
      <c r="K23" s="8">
        <v>0</v>
      </c>
      <c r="L23" s="8">
        <f t="shared" si="10"/>
        <v>658867.37</v>
      </c>
      <c r="M23" s="147"/>
      <c r="N23" s="148" t="s">
        <v>184</v>
      </c>
    </row>
    <row r="24" spans="2:14" x14ac:dyDescent="0.25">
      <c r="B24" s="70" t="s">
        <v>126</v>
      </c>
      <c r="C24" s="5" t="s">
        <v>127</v>
      </c>
      <c r="D24" s="5"/>
      <c r="E24" s="5"/>
      <c r="F24" s="137">
        <v>7730.59</v>
      </c>
      <c r="G24" s="8">
        <v>0</v>
      </c>
      <c r="H24" s="8">
        <f t="shared" si="8"/>
        <v>7730.59</v>
      </c>
      <c r="I24" s="8">
        <v>0</v>
      </c>
      <c r="J24" s="8">
        <f t="shared" si="9"/>
        <v>0</v>
      </c>
      <c r="K24" s="8">
        <v>0</v>
      </c>
      <c r="L24" s="8">
        <f t="shared" si="10"/>
        <v>7730.59</v>
      </c>
      <c r="M24" s="147"/>
      <c r="N24" s="148"/>
    </row>
    <row r="25" spans="2:14" x14ac:dyDescent="0.25">
      <c r="B25" s="70" t="s">
        <v>128</v>
      </c>
      <c r="C25" s="5" t="s">
        <v>129</v>
      </c>
      <c r="D25" s="5"/>
      <c r="E25" s="5"/>
      <c r="F25" s="137">
        <v>100</v>
      </c>
      <c r="G25" s="8">
        <v>0</v>
      </c>
      <c r="H25" s="8">
        <f t="shared" si="8"/>
        <v>100</v>
      </c>
      <c r="I25" s="8">
        <v>0</v>
      </c>
      <c r="J25" s="8">
        <f t="shared" si="9"/>
        <v>0</v>
      </c>
      <c r="K25" s="8">
        <v>0</v>
      </c>
      <c r="L25" s="8">
        <f t="shared" si="10"/>
        <v>100</v>
      </c>
      <c r="M25" s="147"/>
    </row>
    <row r="26" spans="2:14" x14ac:dyDescent="0.25">
      <c r="B26" s="70" t="s">
        <v>130</v>
      </c>
      <c r="C26" s="5" t="s">
        <v>131</v>
      </c>
      <c r="D26" s="5"/>
      <c r="E26" s="5"/>
      <c r="F26" s="8">
        <v>1950</v>
      </c>
      <c r="G26" s="8">
        <v>0</v>
      </c>
      <c r="H26" s="8">
        <f t="shared" si="8"/>
        <v>1950</v>
      </c>
      <c r="I26" s="8">
        <v>0</v>
      </c>
      <c r="J26" s="8">
        <f t="shared" si="9"/>
        <v>0</v>
      </c>
      <c r="K26" s="8">
        <v>0</v>
      </c>
      <c r="L26" s="8">
        <f t="shared" si="10"/>
        <v>1950</v>
      </c>
      <c r="M26" s="147"/>
    </row>
    <row r="27" spans="2:14" x14ac:dyDescent="0.25">
      <c r="B27" s="70" t="s">
        <v>132</v>
      </c>
      <c r="C27" s="5" t="s">
        <v>133</v>
      </c>
      <c r="D27" s="5"/>
      <c r="E27" s="5"/>
      <c r="F27" s="8">
        <v>50</v>
      </c>
      <c r="G27" s="8">
        <v>0</v>
      </c>
      <c r="H27" s="8">
        <f t="shared" si="8"/>
        <v>50</v>
      </c>
      <c r="I27" s="8">
        <v>0</v>
      </c>
      <c r="J27" s="8">
        <f t="shared" si="9"/>
        <v>0</v>
      </c>
      <c r="K27" s="8">
        <v>0</v>
      </c>
      <c r="L27" s="8">
        <f t="shared" si="10"/>
        <v>50</v>
      </c>
      <c r="M27" s="147"/>
    </row>
    <row r="28" spans="2:14" x14ac:dyDescent="0.25">
      <c r="B28" s="70" t="s">
        <v>134</v>
      </c>
      <c r="C28" s="5" t="s">
        <v>135</v>
      </c>
      <c r="D28" s="5"/>
      <c r="E28" s="5"/>
      <c r="F28" s="8">
        <v>4000</v>
      </c>
      <c r="G28" s="8">
        <v>0</v>
      </c>
      <c r="H28" s="8">
        <f t="shared" si="8"/>
        <v>4000</v>
      </c>
      <c r="I28" s="8">
        <v>0</v>
      </c>
      <c r="J28" s="8">
        <f t="shared" si="9"/>
        <v>0</v>
      </c>
      <c r="K28" s="8">
        <v>0</v>
      </c>
      <c r="L28" s="8">
        <f t="shared" si="10"/>
        <v>4000</v>
      </c>
      <c r="M28" s="147"/>
    </row>
    <row r="29" spans="2:14" x14ac:dyDescent="0.25">
      <c r="B29" s="69" t="s">
        <v>136</v>
      </c>
      <c r="C29" s="6" t="s">
        <v>137</v>
      </c>
      <c r="D29" s="6"/>
      <c r="E29" s="6"/>
      <c r="F29" s="8">
        <v>24500</v>
      </c>
      <c r="G29" s="8">
        <v>0</v>
      </c>
      <c r="H29" s="8">
        <f t="shared" si="8"/>
        <v>24500</v>
      </c>
      <c r="I29" s="8">
        <v>0</v>
      </c>
      <c r="J29" s="8">
        <f t="shared" si="9"/>
        <v>0</v>
      </c>
      <c r="K29" s="8">
        <v>0</v>
      </c>
      <c r="L29" s="8">
        <f t="shared" si="10"/>
        <v>24500</v>
      </c>
      <c r="M29" s="147"/>
    </row>
    <row r="30" spans="2:14" ht="14.25" customHeight="1" x14ac:dyDescent="0.25"/>
    <row r="31" spans="2:14" ht="16.5" customHeight="1" x14ac:dyDescent="0.25">
      <c r="B31" s="15"/>
    </row>
    <row r="32" spans="2:14" ht="15" customHeight="1" x14ac:dyDescent="0.25">
      <c r="B32" s="15"/>
    </row>
    <row r="33" spans="2:4" ht="15" customHeight="1" x14ac:dyDescent="0.25">
      <c r="B33" s="15"/>
      <c r="C33" s="34"/>
      <c r="D33" s="34"/>
    </row>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2"/>
  <sheetViews>
    <sheetView showGridLines="0" view="pageLayout" zoomScaleNormal="100" workbookViewId="0"/>
  </sheetViews>
  <sheetFormatPr defaultColWidth="11.42578125" defaultRowHeight="15" x14ac:dyDescent="0.25"/>
  <cols>
    <col min="1" max="1" width="19.85546875" customWidth="1"/>
    <col min="2" max="2" width="13.5703125" customWidth="1"/>
    <col min="3" max="3" width="1.28515625" customWidth="1"/>
    <col min="4" max="4" width="43.42578125" customWidth="1"/>
    <col min="5" max="5" width="12.140625" customWidth="1"/>
    <col min="6" max="6" width="16.85546875" customWidth="1"/>
    <col min="7" max="10" width="16.7109375" customWidth="1"/>
    <col min="11" max="12" width="11.42578125" customWidth="1"/>
  </cols>
  <sheetData>
    <row r="1" spans="1:12" ht="19.5" customHeight="1" x14ac:dyDescent="0.3">
      <c r="A1" s="108" t="s">
        <v>35</v>
      </c>
    </row>
    <row r="2" spans="1:12" ht="21" customHeight="1" thickBot="1" x14ac:dyDescent="0.3"/>
    <row r="3" spans="1:12" s="13" customFormat="1" ht="18" thickBot="1" x14ac:dyDescent="0.35">
      <c r="A3" s="35" t="s">
        <v>138</v>
      </c>
      <c r="B3" s="36"/>
      <c r="C3" s="36"/>
      <c r="D3" s="36"/>
      <c r="E3" s="36"/>
      <c r="F3" s="67">
        <f t="shared" ref="F3:L3" si="0">F7</f>
        <v>165</v>
      </c>
      <c r="G3" s="67">
        <f t="shared" si="0"/>
        <v>0</v>
      </c>
      <c r="H3" s="67">
        <f t="shared" si="0"/>
        <v>165</v>
      </c>
      <c r="I3" s="67">
        <f t="shared" si="0"/>
        <v>0</v>
      </c>
      <c r="J3" s="67">
        <f t="shared" si="0"/>
        <v>0</v>
      </c>
      <c r="K3" s="67">
        <f t="shared" si="0"/>
        <v>0</v>
      </c>
      <c r="L3" s="67">
        <f t="shared" si="0"/>
        <v>165</v>
      </c>
    </row>
    <row r="4" spans="1:12" ht="9" customHeight="1" thickBot="1" x14ac:dyDescent="0.3"/>
    <row r="5" spans="1:12" s="38" customFormat="1" ht="49.5" customHeight="1" thickBot="1" x14ac:dyDescent="0.3">
      <c r="A5" s="68" t="s">
        <v>71</v>
      </c>
      <c r="B5" s="50" t="s">
        <v>72</v>
      </c>
      <c r="C5" s="71"/>
      <c r="D5" s="72" t="s">
        <v>38</v>
      </c>
      <c r="E5" s="73"/>
      <c r="F5" s="60" t="s">
        <v>39</v>
      </c>
      <c r="G5" s="88" t="s">
        <v>6</v>
      </c>
      <c r="H5" s="78" t="s">
        <v>7</v>
      </c>
      <c r="I5" s="98" t="s">
        <v>21</v>
      </c>
      <c r="J5" s="78" t="s">
        <v>22</v>
      </c>
      <c r="K5" s="99" t="s">
        <v>73</v>
      </c>
      <c r="L5" s="100" t="s">
        <v>11</v>
      </c>
    </row>
    <row r="7" spans="1:12" ht="15.75" thickBot="1" x14ac:dyDescent="0.3">
      <c r="A7" s="51" t="s">
        <v>74</v>
      </c>
      <c r="B7" s="39">
        <v>3</v>
      </c>
      <c r="C7" s="40" t="s">
        <v>28</v>
      </c>
      <c r="D7" s="41"/>
      <c r="E7" s="52"/>
      <c r="F7" s="42">
        <f t="shared" ref="F7:I7" si="1">SUM(F8:F11)</f>
        <v>165</v>
      </c>
      <c r="G7" s="42">
        <f t="shared" si="1"/>
        <v>0</v>
      </c>
      <c r="H7" s="42">
        <f t="shared" si="1"/>
        <v>165</v>
      </c>
      <c r="I7" s="42">
        <f t="shared" si="1"/>
        <v>0</v>
      </c>
      <c r="J7" s="42">
        <f t="shared" ref="J7" si="2">SUM(J8:J11)</f>
        <v>0</v>
      </c>
      <c r="K7" s="42">
        <f t="shared" ref="K7" si="3">SUM(K8:K11)</f>
        <v>0</v>
      </c>
      <c r="L7" s="42">
        <f t="shared" ref="L7" si="4">SUM(L8:L11)</f>
        <v>165</v>
      </c>
    </row>
    <row r="8" spans="1:12" ht="15.75" thickTop="1" x14ac:dyDescent="0.25">
      <c r="A8" s="15" t="s">
        <v>75</v>
      </c>
      <c r="B8" s="70" t="s">
        <v>139</v>
      </c>
      <c r="C8" s="5" t="s">
        <v>140</v>
      </c>
      <c r="D8" s="5"/>
      <c r="E8" s="5"/>
      <c r="F8" s="14">
        <v>20</v>
      </c>
      <c r="G8" s="14">
        <v>0</v>
      </c>
      <c r="H8" s="14">
        <f>F8+G8</f>
        <v>20</v>
      </c>
      <c r="I8" s="8">
        <v>0</v>
      </c>
      <c r="J8" s="8">
        <f>I8-K8</f>
        <v>0</v>
      </c>
      <c r="K8" s="8">
        <v>0</v>
      </c>
      <c r="L8" s="8">
        <f>H8-I8</f>
        <v>20</v>
      </c>
    </row>
    <row r="9" spans="1:12" x14ac:dyDescent="0.25">
      <c r="A9" s="15" t="s">
        <v>78</v>
      </c>
      <c r="B9" s="70">
        <v>35900</v>
      </c>
      <c r="C9" s="5" t="s">
        <v>141</v>
      </c>
      <c r="D9" s="5"/>
      <c r="E9" s="5"/>
      <c r="F9" s="14">
        <v>145</v>
      </c>
      <c r="G9" s="14">
        <v>0</v>
      </c>
      <c r="H9" s="14">
        <f>F9+G9</f>
        <v>145</v>
      </c>
      <c r="I9" s="8">
        <v>0</v>
      </c>
      <c r="J9" s="8">
        <f>I9-K9</f>
        <v>0</v>
      </c>
      <c r="K9" s="8">
        <v>0</v>
      </c>
      <c r="L9" s="8">
        <f>H9-I9</f>
        <v>145</v>
      </c>
    </row>
    <row r="10" spans="1:12" x14ac:dyDescent="0.25">
      <c r="A10" s="15" t="s">
        <v>81</v>
      </c>
      <c r="B10" s="90"/>
      <c r="C10" s="91"/>
      <c r="D10" s="91"/>
      <c r="E10" s="91"/>
      <c r="F10" s="92"/>
      <c r="G10" s="92"/>
      <c r="H10" s="92"/>
    </row>
    <row r="12" spans="1:12" ht="6" customHeight="1" thickBot="1" x14ac:dyDescent="0.3"/>
    <row r="13" spans="1:12" ht="18" thickBot="1" x14ac:dyDescent="0.35">
      <c r="A13" s="35" t="s">
        <v>142</v>
      </c>
      <c r="B13" s="36"/>
      <c r="C13" s="36"/>
      <c r="D13" s="36"/>
      <c r="E13" s="94"/>
      <c r="F13" s="67">
        <f t="shared" ref="F13:L13" si="5">F17</f>
        <v>0</v>
      </c>
      <c r="G13" s="67">
        <f t="shared" si="5"/>
        <v>0</v>
      </c>
      <c r="H13" s="67">
        <f t="shared" si="5"/>
        <v>0</v>
      </c>
      <c r="I13" s="67">
        <f t="shared" si="5"/>
        <v>0</v>
      </c>
      <c r="J13" s="67">
        <f t="shared" si="5"/>
        <v>0</v>
      </c>
      <c r="K13" s="67">
        <f t="shared" si="5"/>
        <v>0</v>
      </c>
      <c r="L13" s="67">
        <f t="shared" si="5"/>
        <v>0</v>
      </c>
    </row>
    <row r="14" spans="1:12" ht="15" customHeight="1" thickBot="1" x14ac:dyDescent="0.3"/>
    <row r="15" spans="1:12" ht="45.75" thickBot="1" x14ac:dyDescent="0.3">
      <c r="A15" s="68" t="s">
        <v>71</v>
      </c>
      <c r="B15" s="50" t="s">
        <v>72</v>
      </c>
      <c r="C15" s="71"/>
      <c r="D15" s="72" t="s">
        <v>38</v>
      </c>
      <c r="E15" s="93"/>
      <c r="F15" s="60" t="s">
        <v>39</v>
      </c>
      <c r="G15" s="88" t="s">
        <v>6</v>
      </c>
      <c r="H15" s="78" t="s">
        <v>7</v>
      </c>
      <c r="I15" s="98" t="s">
        <v>21</v>
      </c>
      <c r="J15" s="78" t="s">
        <v>22</v>
      </c>
      <c r="K15" s="99" t="s">
        <v>73</v>
      </c>
      <c r="L15" s="100" t="s">
        <v>11</v>
      </c>
    </row>
    <row r="17" spans="1:12" ht="15.75" thickBot="1" x14ac:dyDescent="0.3">
      <c r="A17" s="51" t="s">
        <v>74</v>
      </c>
      <c r="B17" s="39">
        <v>4</v>
      </c>
      <c r="C17" s="40" t="s">
        <v>29</v>
      </c>
      <c r="D17" s="41"/>
      <c r="E17" s="42"/>
      <c r="F17" s="42">
        <f>SUM(F18)</f>
        <v>0</v>
      </c>
      <c r="G17" s="42">
        <f t="shared" ref="G17:L17" si="6">SUM(G18)</f>
        <v>0</v>
      </c>
      <c r="H17" s="42">
        <f t="shared" si="6"/>
        <v>0</v>
      </c>
      <c r="I17" s="42">
        <f t="shared" si="6"/>
        <v>0</v>
      </c>
      <c r="J17" s="42">
        <f t="shared" si="6"/>
        <v>0</v>
      </c>
      <c r="K17" s="42">
        <f t="shared" si="6"/>
        <v>0</v>
      </c>
      <c r="L17" s="42">
        <f t="shared" si="6"/>
        <v>0</v>
      </c>
    </row>
    <row r="18" spans="1:12" ht="15.75" thickTop="1" x14ac:dyDescent="0.25">
      <c r="A18" s="15" t="s">
        <v>75</v>
      </c>
      <c r="B18" s="70" t="s">
        <v>143</v>
      </c>
      <c r="C18" s="5" t="s">
        <v>144</v>
      </c>
      <c r="D18" s="5"/>
      <c r="E18" s="14"/>
      <c r="F18" s="14">
        <v>0</v>
      </c>
      <c r="G18" s="8">
        <v>0</v>
      </c>
      <c r="H18" s="8">
        <f>F18+G18</f>
        <v>0</v>
      </c>
      <c r="I18" s="8">
        <v>0</v>
      </c>
      <c r="J18" s="8">
        <f>I18-K18</f>
        <v>0</v>
      </c>
      <c r="K18" s="8">
        <v>0</v>
      </c>
      <c r="L18" s="8">
        <f>H18-I18</f>
        <v>0</v>
      </c>
    </row>
    <row r="19" spans="1:12" x14ac:dyDescent="0.25">
      <c r="A19" s="15" t="s">
        <v>78</v>
      </c>
      <c r="B19" s="89"/>
      <c r="E19" s="17"/>
      <c r="F19" s="83"/>
      <c r="G19" s="83"/>
    </row>
    <row r="20" spans="1:12" x14ac:dyDescent="0.25">
      <c r="A20" s="15" t="s">
        <v>81</v>
      </c>
      <c r="B20" s="89"/>
      <c r="E20" s="17"/>
      <c r="F20" s="83"/>
      <c r="G20" s="83"/>
    </row>
    <row r="21" spans="1:12" ht="5.25" customHeight="1" x14ac:dyDescent="0.25"/>
    <row r="22" spans="1:12" ht="9.75" customHeight="1" thickBot="1" x14ac:dyDescent="0.3"/>
    <row r="23" spans="1:12" ht="18" thickBot="1" x14ac:dyDescent="0.35">
      <c r="A23" s="35" t="s">
        <v>145</v>
      </c>
      <c r="B23" s="36"/>
      <c r="C23" s="36"/>
      <c r="D23" s="36"/>
      <c r="E23" s="36"/>
      <c r="F23" s="67">
        <f t="shared" ref="F23:L23" si="7">F27</f>
        <v>6000</v>
      </c>
      <c r="G23" s="67">
        <f t="shared" si="7"/>
        <v>0</v>
      </c>
      <c r="H23" s="67">
        <f t="shared" si="7"/>
        <v>6000</v>
      </c>
      <c r="I23" s="67">
        <f t="shared" si="7"/>
        <v>0</v>
      </c>
      <c r="J23" s="67">
        <f t="shared" si="7"/>
        <v>0</v>
      </c>
      <c r="K23" s="67">
        <f t="shared" si="7"/>
        <v>0</v>
      </c>
      <c r="L23" s="67">
        <f t="shared" si="7"/>
        <v>6000</v>
      </c>
    </row>
    <row r="24" spans="1:12" ht="16.5" customHeight="1" thickBot="1" x14ac:dyDescent="0.3"/>
    <row r="25" spans="1:12" ht="45.75" thickBot="1" x14ac:dyDescent="0.3">
      <c r="A25" s="68" t="s">
        <v>71</v>
      </c>
      <c r="B25" s="50" t="s">
        <v>72</v>
      </c>
      <c r="C25" s="71"/>
      <c r="D25" s="72" t="s">
        <v>38</v>
      </c>
      <c r="E25" s="73"/>
      <c r="F25" s="60" t="s">
        <v>39</v>
      </c>
      <c r="G25" s="88" t="s">
        <v>6</v>
      </c>
      <c r="H25" s="78" t="s">
        <v>7</v>
      </c>
      <c r="I25" s="98" t="s">
        <v>21</v>
      </c>
      <c r="J25" s="78" t="s">
        <v>22</v>
      </c>
      <c r="K25" s="99" t="s">
        <v>10</v>
      </c>
      <c r="L25" s="100" t="s">
        <v>11</v>
      </c>
    </row>
    <row r="27" spans="1:12" ht="15.75" thickBot="1" x14ac:dyDescent="0.3">
      <c r="A27" s="51" t="s">
        <v>74</v>
      </c>
      <c r="B27" s="39">
        <v>6</v>
      </c>
      <c r="C27" s="40" t="s">
        <v>30</v>
      </c>
      <c r="D27" s="41"/>
      <c r="E27" s="52"/>
      <c r="F27" s="42">
        <f>SUM(F28:F32)</f>
        <v>6000</v>
      </c>
      <c r="G27" s="42">
        <f t="shared" ref="G27:L27" si="8">SUM(G28:G32)</f>
        <v>0</v>
      </c>
      <c r="H27" s="42">
        <f t="shared" si="8"/>
        <v>6000</v>
      </c>
      <c r="I27" s="42">
        <f t="shared" si="8"/>
        <v>0</v>
      </c>
      <c r="J27" s="42">
        <f t="shared" si="8"/>
        <v>0</v>
      </c>
      <c r="K27" s="42">
        <f t="shared" si="8"/>
        <v>0</v>
      </c>
      <c r="L27" s="42">
        <f t="shared" si="8"/>
        <v>6000</v>
      </c>
    </row>
    <row r="28" spans="1:12" ht="15.75" thickTop="1" x14ac:dyDescent="0.25">
      <c r="A28" s="15" t="s">
        <v>75</v>
      </c>
      <c r="B28" s="70" t="s">
        <v>165</v>
      </c>
      <c r="C28" s="5" t="s">
        <v>166</v>
      </c>
      <c r="D28" s="5"/>
      <c r="E28" s="5"/>
      <c r="F28" s="14">
        <v>200</v>
      </c>
      <c r="G28" s="14">
        <v>0</v>
      </c>
      <c r="H28" s="14">
        <f>F28+G28</f>
        <v>200</v>
      </c>
      <c r="I28" s="8">
        <v>0</v>
      </c>
      <c r="J28" s="8">
        <f>I28-K28</f>
        <v>0</v>
      </c>
      <c r="K28" s="8">
        <v>0</v>
      </c>
      <c r="L28" s="8">
        <f>H28-I28</f>
        <v>200</v>
      </c>
    </row>
    <row r="29" spans="1:12" x14ac:dyDescent="0.25">
      <c r="A29" s="15" t="s">
        <v>78</v>
      </c>
      <c r="B29" s="70" t="s">
        <v>146</v>
      </c>
      <c r="C29" s="5" t="s">
        <v>147</v>
      </c>
      <c r="D29" s="5"/>
      <c r="E29" s="5"/>
      <c r="F29" s="14">
        <v>800</v>
      </c>
      <c r="G29" s="14">
        <v>0</v>
      </c>
      <c r="H29" s="14">
        <f>F29+G29</f>
        <v>800</v>
      </c>
      <c r="I29" s="8">
        <v>0</v>
      </c>
      <c r="J29" s="8">
        <f>I29-K29</f>
        <v>0</v>
      </c>
      <c r="K29" s="8">
        <v>0</v>
      </c>
      <c r="L29" s="8">
        <f>H29-I29</f>
        <v>800</v>
      </c>
    </row>
    <row r="30" spans="1:12" x14ac:dyDescent="0.25">
      <c r="A30" s="15" t="s">
        <v>81</v>
      </c>
      <c r="B30" s="70" t="s">
        <v>148</v>
      </c>
      <c r="C30" s="5" t="s">
        <v>149</v>
      </c>
      <c r="D30" s="5"/>
      <c r="E30" s="5"/>
      <c r="F30" s="14">
        <v>1500</v>
      </c>
      <c r="G30" s="14">
        <v>0</v>
      </c>
      <c r="H30" s="14">
        <f>F30+G30</f>
        <v>1500</v>
      </c>
      <c r="I30" s="8">
        <v>0</v>
      </c>
      <c r="J30" s="8">
        <f>I30-K30</f>
        <v>0</v>
      </c>
      <c r="K30" s="8">
        <v>0</v>
      </c>
      <c r="L30" s="8">
        <f>H30-I30</f>
        <v>1500</v>
      </c>
    </row>
    <row r="31" spans="1:12" x14ac:dyDescent="0.25">
      <c r="B31" s="69" t="s">
        <v>150</v>
      </c>
      <c r="C31" s="6" t="s">
        <v>151</v>
      </c>
      <c r="D31" s="5"/>
      <c r="E31" s="6"/>
      <c r="F31" s="14">
        <f>1000+500</f>
        <v>1500</v>
      </c>
      <c r="G31" s="14">
        <v>0</v>
      </c>
      <c r="H31" s="14">
        <f>F31+G31</f>
        <v>1500</v>
      </c>
      <c r="I31" s="8">
        <v>0</v>
      </c>
      <c r="J31" s="8">
        <f>I31-K31</f>
        <v>0</v>
      </c>
      <c r="K31" s="8">
        <v>0</v>
      </c>
      <c r="L31" s="8">
        <f>H31-I31</f>
        <v>1500</v>
      </c>
    </row>
    <row r="32" spans="1:12" x14ac:dyDescent="0.25">
      <c r="B32" s="70" t="s">
        <v>152</v>
      </c>
      <c r="C32" s="5" t="s">
        <v>153</v>
      </c>
      <c r="D32" s="5"/>
      <c r="E32" s="5"/>
      <c r="F32" s="14">
        <v>2000</v>
      </c>
      <c r="G32" s="14">
        <v>0</v>
      </c>
      <c r="H32" s="14">
        <f>F32+G32</f>
        <v>2000</v>
      </c>
      <c r="I32" s="8">
        <v>0</v>
      </c>
      <c r="J32" s="8">
        <f>I32-K32</f>
        <v>0</v>
      </c>
      <c r="K32" s="8">
        <v>0</v>
      </c>
      <c r="L32" s="8">
        <f>H32-I32</f>
        <v>2000</v>
      </c>
    </row>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32"/>
  <sheetViews>
    <sheetView view="pageLayout" zoomScaleNormal="100" workbookViewId="0">
      <selection activeCell="B4" sqref="B4"/>
    </sheetView>
  </sheetViews>
  <sheetFormatPr defaultColWidth="11.42578125" defaultRowHeight="15" x14ac:dyDescent="0.25"/>
  <cols>
    <col min="1" max="1" width="3.42578125" customWidth="1"/>
    <col min="2" max="2" width="10.7109375" customWidth="1"/>
    <col min="3" max="3" width="33.42578125" customWidth="1"/>
    <col min="4" max="4" width="17.5703125" customWidth="1"/>
    <col min="5" max="5" width="12.7109375" bestFit="1" customWidth="1"/>
    <col min="6" max="6" width="16.140625" customWidth="1"/>
    <col min="7" max="9" width="16.7109375" customWidth="1"/>
    <col min="10" max="10" width="16.42578125" customWidth="1"/>
  </cols>
  <sheetData>
    <row r="1" spans="2:10" ht="15.75" thickBot="1" x14ac:dyDescent="0.3"/>
    <row r="2" spans="2:10" ht="19.5" thickBot="1" x14ac:dyDescent="0.35">
      <c r="B2" s="18" t="s">
        <v>154</v>
      </c>
      <c r="C2" s="7"/>
      <c r="D2" s="7"/>
      <c r="E2" s="7"/>
      <c r="F2" s="7"/>
      <c r="G2" s="102"/>
    </row>
    <row r="4" spans="2:10" ht="18.75" x14ac:dyDescent="0.3">
      <c r="B4" s="19" t="s">
        <v>2</v>
      </c>
    </row>
    <row r="5" spans="2:10" ht="15.75" thickBot="1" x14ac:dyDescent="0.3"/>
    <row r="6" spans="2:10" s="21" customFormat="1" ht="30.75" thickBot="1" x14ac:dyDescent="0.3">
      <c r="B6" s="20" t="s">
        <v>3</v>
      </c>
      <c r="C6" s="79" t="s">
        <v>4</v>
      </c>
      <c r="D6" s="78" t="s">
        <v>5</v>
      </c>
      <c r="E6" s="78" t="s">
        <v>6</v>
      </c>
      <c r="F6" s="78" t="s">
        <v>7</v>
      </c>
      <c r="G6" s="98" t="s">
        <v>8</v>
      </c>
      <c r="H6" s="78" t="s">
        <v>9</v>
      </c>
      <c r="I6" s="99" t="s">
        <v>10</v>
      </c>
      <c r="J6" s="100" t="s">
        <v>11</v>
      </c>
    </row>
    <row r="7" spans="2:10" x14ac:dyDescent="0.25">
      <c r="B7" s="22"/>
      <c r="C7" s="23"/>
      <c r="D7" s="24"/>
      <c r="E7" s="24"/>
      <c r="F7" s="24"/>
      <c r="G7" s="54"/>
      <c r="I7" s="101"/>
      <c r="J7" s="101"/>
    </row>
    <row r="8" spans="2:10" x14ac:dyDescent="0.25">
      <c r="B8" s="25">
        <v>3</v>
      </c>
      <c r="C8" s="26" t="s">
        <v>15</v>
      </c>
      <c r="D8" s="77">
        <f>' Cap 3-4. OHB'!F3</f>
        <v>480234.88</v>
      </c>
      <c r="E8" s="139">
        <f>' Cap 3-4. OHB'!G3</f>
        <v>-455234.88</v>
      </c>
      <c r="F8" s="77">
        <f>' Cap 3-4. OHB'!H3</f>
        <v>25000</v>
      </c>
      <c r="G8" s="77">
        <f>' Cap 3-4. OHB'!I3</f>
        <v>0</v>
      </c>
      <c r="H8" s="77">
        <f>' Cap 3-4. OHB'!J3</f>
        <v>0</v>
      </c>
      <c r="I8" s="77">
        <f>' Cap 3-4. OHB'!K3</f>
        <v>0</v>
      </c>
      <c r="J8" s="77">
        <f>' Cap 3-4. OHB'!L3</f>
        <v>-25000</v>
      </c>
    </row>
    <row r="9" spans="2:10" x14ac:dyDescent="0.25">
      <c r="B9" s="25">
        <v>4</v>
      </c>
      <c r="C9" s="26" t="s">
        <v>16</v>
      </c>
      <c r="D9" s="77">
        <f>' Cap 3-4. OHB'!F17</f>
        <v>0</v>
      </c>
      <c r="E9" s="139">
        <f>' Cap 3-4. OHB'!G17</f>
        <v>455234.88</v>
      </c>
      <c r="F9" s="77">
        <f>' Cap 3-4. OHB'!H17</f>
        <v>455234.88</v>
      </c>
      <c r="G9" s="77">
        <f>' Cap 3-4. OHB'!I17</f>
        <v>14226.09</v>
      </c>
      <c r="H9" s="77">
        <f>' Cap 3-4. OHB'!J17</f>
        <v>0</v>
      </c>
      <c r="I9" s="77">
        <f>' Cap 3-4. OHB'!K17</f>
        <v>14226.09</v>
      </c>
      <c r="J9" s="77">
        <f>' Cap 3-4. OHB'!L17</f>
        <v>-441008.79000000004</v>
      </c>
    </row>
    <row r="10" spans="2:10" x14ac:dyDescent="0.25">
      <c r="B10" s="25">
        <v>5</v>
      </c>
      <c r="C10" s="26" t="s">
        <v>17</v>
      </c>
      <c r="D10" s="27">
        <f>'Cap 5-8.OHB'!F3</f>
        <v>8</v>
      </c>
      <c r="E10" s="27">
        <f>'Cap 5-8.OHB'!G3</f>
        <v>0</v>
      </c>
      <c r="F10" s="27">
        <f>'Cap 5-8.OHB'!H3</f>
        <v>8</v>
      </c>
      <c r="G10" s="27">
        <f>'Cap 5-8.OHB'!I3</f>
        <v>0</v>
      </c>
      <c r="H10" s="27">
        <f>'Cap 5-8.OHB'!J3</f>
        <v>0</v>
      </c>
      <c r="I10" s="27">
        <f>'Cap 5-8.OHB'!K3</f>
        <v>0</v>
      </c>
      <c r="J10" s="27">
        <f>'Cap 5-8.OHB'!L3</f>
        <v>-8</v>
      </c>
    </row>
    <row r="11" spans="2:10" x14ac:dyDescent="0.25">
      <c r="B11" s="25">
        <v>8</v>
      </c>
      <c r="C11" s="26" t="s">
        <v>18</v>
      </c>
      <c r="D11" s="27">
        <f>'Cap 5-8.OHB'!F13</f>
        <v>0</v>
      </c>
      <c r="E11" s="139">
        <f>'Cap 5-8.OHB'!G13</f>
        <v>7716</v>
      </c>
      <c r="F11" s="27">
        <f>'Cap 5-8.OHB'!H13</f>
        <v>7716</v>
      </c>
      <c r="G11" s="27">
        <f>'Cap 5-8.OHB'!I13</f>
        <v>0</v>
      </c>
      <c r="H11" s="27">
        <f>'Cap 5-8.OHB'!J13</f>
        <v>0</v>
      </c>
      <c r="I11" s="27">
        <f>'Cap 5-8.OHB'!K13</f>
        <v>0</v>
      </c>
      <c r="J11" s="27">
        <f>'Cap 5-8.OHB'!L13</f>
        <v>-7716</v>
      </c>
    </row>
    <row r="12" spans="2:10" x14ac:dyDescent="0.25">
      <c r="C12" s="1"/>
    </row>
    <row r="13" spans="2:10" s="31" customFormat="1" ht="18.75" x14ac:dyDescent="0.3">
      <c r="B13" s="28" t="s">
        <v>19</v>
      </c>
      <c r="C13" s="29"/>
      <c r="D13" s="30">
        <f t="shared" ref="D13:G13" si="0">SUM(D8:D12)</f>
        <v>480242.88</v>
      </c>
      <c r="E13" s="30">
        <f t="shared" si="0"/>
        <v>7716</v>
      </c>
      <c r="F13" s="30">
        <f t="shared" si="0"/>
        <v>487958.88</v>
      </c>
      <c r="G13" s="30">
        <f t="shared" si="0"/>
        <v>14226.09</v>
      </c>
      <c r="H13" s="30">
        <f t="shared" ref="H13" si="1">SUM(H8:H12)</f>
        <v>0</v>
      </c>
      <c r="I13" s="30">
        <f t="shared" ref="I13" si="2">SUM(I8:I12)</f>
        <v>14226.09</v>
      </c>
      <c r="J13" s="30">
        <f t="shared" ref="J13" si="3">SUM(J8:J12)</f>
        <v>-473732.79000000004</v>
      </c>
    </row>
    <row r="14" spans="2:10" x14ac:dyDescent="0.25">
      <c r="B14" s="32"/>
    </row>
    <row r="15" spans="2:10" x14ac:dyDescent="0.25">
      <c r="B15" s="32"/>
    </row>
    <row r="16" spans="2:10" ht="18.75" x14ac:dyDescent="0.3">
      <c r="B16" s="19" t="s">
        <v>155</v>
      </c>
    </row>
    <row r="17" spans="2:10" ht="15.75" thickBot="1" x14ac:dyDescent="0.3"/>
    <row r="18" spans="2:10" s="21" customFormat="1" ht="45.75" thickBot="1" x14ac:dyDescent="0.3">
      <c r="B18" s="20" t="s">
        <v>3</v>
      </c>
      <c r="C18" s="79" t="s">
        <v>4</v>
      </c>
      <c r="D18" s="78" t="s">
        <v>5</v>
      </c>
      <c r="E18" s="78" t="s">
        <v>6</v>
      </c>
      <c r="F18" s="78" t="s">
        <v>7</v>
      </c>
      <c r="G18" s="98" t="s">
        <v>21</v>
      </c>
      <c r="H18" s="78" t="s">
        <v>22</v>
      </c>
      <c r="I18" s="99" t="s">
        <v>73</v>
      </c>
      <c r="J18" s="100" t="s">
        <v>11</v>
      </c>
    </row>
    <row r="19" spans="2:10" x14ac:dyDescent="0.25">
      <c r="B19" s="22"/>
      <c r="C19" s="23"/>
      <c r="D19" s="33"/>
      <c r="E19" s="33"/>
      <c r="F19" s="33"/>
      <c r="G19" s="33"/>
      <c r="H19" s="33"/>
      <c r="I19" s="33"/>
      <c r="J19" s="33"/>
    </row>
    <row r="20" spans="2:10" x14ac:dyDescent="0.25">
      <c r="B20" s="25">
        <v>1</v>
      </c>
      <c r="C20" s="26" t="s">
        <v>26</v>
      </c>
      <c r="D20" s="80">
        <f>'Cap 1.OHB'!F3</f>
        <v>308768.2</v>
      </c>
      <c r="E20" s="140">
        <f>'Cap 1.OHB'!G3</f>
        <v>51414.506471999979</v>
      </c>
      <c r="F20" s="80">
        <f>'Cap 1.OHB'!H3</f>
        <v>360182.70647199993</v>
      </c>
      <c r="G20" s="80">
        <f>'Cap 1.OHB'!I3</f>
        <v>62880.409999999989</v>
      </c>
      <c r="H20" s="80">
        <f>'Cap 1.OHB'!J3</f>
        <v>0</v>
      </c>
      <c r="I20" s="80">
        <f>'Cap 1.OHB'!K3</f>
        <v>62880.409999999989</v>
      </c>
      <c r="J20" s="80">
        <f>'Cap 1.OHB'!L3</f>
        <v>297302.29647199996</v>
      </c>
    </row>
    <row r="21" spans="2:10" x14ac:dyDescent="0.25">
      <c r="B21" s="25">
        <v>2</v>
      </c>
      <c r="C21" s="26" t="s">
        <v>27</v>
      </c>
      <c r="D21" s="80">
        <f>'Cap 2.OHB'!F3</f>
        <v>167774.68</v>
      </c>
      <c r="E21" s="140">
        <f>'Cap 2.OHB'!G3</f>
        <v>-43698.51</v>
      </c>
      <c r="F21" s="80">
        <f>'Cap 2.OHB'!H3</f>
        <v>124076.16999999998</v>
      </c>
      <c r="G21" s="80">
        <f>'Cap 2.OHB'!I3</f>
        <v>5707.83</v>
      </c>
      <c r="H21" s="80">
        <f>'Cap 2.OHB'!J3</f>
        <v>4427.91</v>
      </c>
      <c r="I21" s="80">
        <f>'Cap 2.OHB'!K3</f>
        <v>1279.9199999999998</v>
      </c>
      <c r="J21" s="80">
        <f>'Cap 2.OHB'!L3</f>
        <v>118368.33999999998</v>
      </c>
    </row>
    <row r="22" spans="2:10" x14ac:dyDescent="0.25">
      <c r="B22" s="25">
        <v>3</v>
      </c>
      <c r="C22" s="26" t="s">
        <v>28</v>
      </c>
      <c r="D22" s="80">
        <f>'Cap 3-4-6 OHB'!F3</f>
        <v>150</v>
      </c>
      <c r="E22" s="80">
        <f>'Cap 3-4-6 OHB'!G3</f>
        <v>0</v>
      </c>
      <c r="F22" s="80">
        <f>'Cap 3-4-6 OHB'!H3</f>
        <v>150</v>
      </c>
      <c r="G22" s="80">
        <f>'Cap 3-4-6 OHB'!I3</f>
        <v>22.52</v>
      </c>
      <c r="H22" s="80">
        <f>'Cap 3-4-6 OHB'!J3</f>
        <v>0</v>
      </c>
      <c r="I22" s="80">
        <f>'Cap 3-4-6 OHB'!K3</f>
        <v>22.52</v>
      </c>
      <c r="J22" s="80">
        <f>'Cap 3-4-6 OHB'!L3</f>
        <v>127.48</v>
      </c>
    </row>
    <row r="23" spans="2:10" x14ac:dyDescent="0.25">
      <c r="B23" s="25">
        <v>4</v>
      </c>
      <c r="C23" s="26" t="s">
        <v>29</v>
      </c>
      <c r="D23" s="80">
        <f>'Cap 3-4-6 OHB'!F12</f>
        <v>0</v>
      </c>
      <c r="E23" s="80">
        <f>'Cap 3-4-6 OHB'!G12</f>
        <v>0</v>
      </c>
      <c r="F23" s="80">
        <f>'Cap 3-4-6 OHB'!H12</f>
        <v>0</v>
      </c>
      <c r="G23" s="80">
        <f>'Cap 3-4-6 OHB'!I12</f>
        <v>0</v>
      </c>
      <c r="H23" s="80">
        <f>'Cap 3-4-6 OHB'!J12</f>
        <v>0</v>
      </c>
      <c r="I23" s="80">
        <f>'Cap 3-4-6 OHB'!K12</f>
        <v>0</v>
      </c>
      <c r="J23" s="80">
        <f>'Cap 3-4-6 OHB'!L12</f>
        <v>0</v>
      </c>
    </row>
    <row r="24" spans="2:10" x14ac:dyDescent="0.25">
      <c r="B24" s="25">
        <v>6</v>
      </c>
      <c r="C24" s="26" t="s">
        <v>30</v>
      </c>
      <c r="D24" s="80">
        <f>'Cap 3-4-6 OHB'!F21</f>
        <v>3550</v>
      </c>
      <c r="E24" s="80">
        <f>'Cap 3-4-6 OHB'!G21</f>
        <v>0</v>
      </c>
      <c r="F24" s="80">
        <f>'Cap 3-4-6 OHB'!H21</f>
        <v>3550</v>
      </c>
      <c r="G24" s="80">
        <f>'Cap 3-4-6 OHB'!I21</f>
        <v>1584.98</v>
      </c>
      <c r="H24" s="80">
        <f>'Cap 3-4-6 OHB'!J21</f>
        <v>0</v>
      </c>
      <c r="I24" s="80">
        <f>'Cap 3-4-6 OHB'!K21</f>
        <v>1584.98</v>
      </c>
      <c r="J24" s="80">
        <f>'Cap 3-4-6 OHB'!L21</f>
        <v>1965.02</v>
      </c>
    </row>
    <row r="26" spans="2:10" s="31" customFormat="1" ht="18.75" x14ac:dyDescent="0.3">
      <c r="B26" s="28" t="s">
        <v>31</v>
      </c>
      <c r="C26" s="29"/>
      <c r="D26" s="30">
        <f t="shared" ref="D26:J26" si="4">SUM(D20:D25)</f>
        <v>480242.88</v>
      </c>
      <c r="E26" s="30">
        <f t="shared" si="4"/>
        <v>7715.9964719999771</v>
      </c>
      <c r="F26" s="30">
        <f t="shared" si="4"/>
        <v>487958.87647199992</v>
      </c>
      <c r="G26" s="30">
        <f t="shared" si="4"/>
        <v>70195.739999999991</v>
      </c>
      <c r="H26" s="30">
        <f t="shared" si="4"/>
        <v>4427.91</v>
      </c>
      <c r="I26" s="30">
        <f t="shared" si="4"/>
        <v>65767.829999999987</v>
      </c>
      <c r="J26" s="30">
        <f t="shared" si="4"/>
        <v>417763.13647199993</v>
      </c>
    </row>
    <row r="28" spans="2:10" x14ac:dyDescent="0.25">
      <c r="C28" s="23" t="s">
        <v>32</v>
      </c>
      <c r="D28" s="17">
        <f t="shared" ref="D28:I28" si="5">D13-D26</f>
        <v>0</v>
      </c>
      <c r="E28" s="17">
        <f t="shared" si="5"/>
        <v>3.5280000229249708E-3</v>
      </c>
      <c r="F28" s="17">
        <f t="shared" si="5"/>
        <v>3.5280000884085894E-3</v>
      </c>
      <c r="G28" s="17">
        <f t="shared" si="5"/>
        <v>-55969.649999999994</v>
      </c>
      <c r="H28" s="17">
        <f t="shared" si="5"/>
        <v>-4427.91</v>
      </c>
      <c r="I28" s="17">
        <f t="shared" si="5"/>
        <v>-51541.739999999991</v>
      </c>
      <c r="J28" s="17">
        <f>J13+J26</f>
        <v>-55969.653528000112</v>
      </c>
    </row>
    <row r="29" spans="2:10" x14ac:dyDescent="0.25">
      <c r="D29" s="17"/>
    </row>
    <row r="30" spans="2:10" x14ac:dyDescent="0.25">
      <c r="D30" s="17"/>
    </row>
    <row r="31" spans="2:10" x14ac:dyDescent="0.25">
      <c r="B31" s="34"/>
    </row>
    <row r="32" spans="2:10" ht="15" customHeight="1" x14ac:dyDescent="0.25"/>
  </sheetData>
  <pageMargins left="0.31496062992125984" right="0.31496062992125984" top="0.74803149606299213" bottom="0.55118110236220474" header="0.31496062992125984" footer="0.31496062992125984"/>
  <pageSetup paperSize="9" scale="59" orientation="landscape" r:id="rId1"/>
  <headerFooter>
    <oddFooter>&amp;CSeguiment pressupostari 2022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26B4F77A253745BEB532A475AA1404" ma:contentTypeVersion="13" ma:contentTypeDescription="Crea un document nou" ma:contentTypeScope="" ma:versionID="0352c883437b6abc94bccbf640a62e9d">
  <xsd:schema xmlns:xsd="http://www.w3.org/2001/XMLSchema" xmlns:xs="http://www.w3.org/2001/XMLSchema" xmlns:p="http://schemas.microsoft.com/office/2006/metadata/properties" xmlns:ns2="8bbe3a3b-e8e0-4c60-85a0-914a76045c4b" xmlns:ns3="977d640c-2baf-417a-bfef-cea2a0cd824b" targetNamespace="http://schemas.microsoft.com/office/2006/metadata/properties" ma:root="true" ma:fieldsID="3097f112e2bf11b7f68d46bc3f95c02d" ns2:_="" ns3:_="">
    <xsd:import namespace="8bbe3a3b-e8e0-4c60-85a0-914a76045c4b"/>
    <xsd:import namespace="977d640c-2baf-417a-bfef-cea2a0cd82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e3a3b-e8e0-4c60-85a0-914a76045c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7d640c-2baf-417a-bfef-cea2a0cd824b" elementFormDefault="qualified">
    <xsd:import namespace="http://schemas.microsoft.com/office/2006/documentManagement/types"/>
    <xsd:import namespace="http://schemas.microsoft.com/office/infopath/2007/PartnerControls"/>
    <xsd:element name="SharedWithUsers" ma:index="19"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EBED51-1962-4E31-9A20-541A6F01E1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e3a3b-e8e0-4c60-85a0-914a76045c4b"/>
    <ds:schemaRef ds:uri="977d640c-2baf-417a-bfef-cea2a0cd8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A81E5B-096D-40CA-B974-72A10743B7A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2748E79-4ABA-4A84-B604-DF19C064C0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21</vt:i4>
      </vt:variant>
    </vt:vector>
  </HeadingPairs>
  <TitlesOfParts>
    <vt:vector size="21" baseType="lpstr">
      <vt:lpstr>Resum General</vt:lpstr>
      <vt:lpstr>Resum IERMB</vt:lpstr>
      <vt:lpstr>Cap. 3 Ing. vendes</vt:lpstr>
      <vt:lpstr>Cap. 4 Ing. Transf.corrents</vt:lpstr>
      <vt:lpstr>Cap. 5-8 Ing. pat - Act.fin.</vt:lpstr>
      <vt:lpstr>Cap. 1 Desp. Personal</vt:lpstr>
      <vt:lpstr>Cap. 2 Desp.Corrents</vt:lpstr>
      <vt:lpstr>Cap. 3-4-6 Df,TC,Inv</vt:lpstr>
      <vt:lpstr>Resum OHB</vt:lpstr>
      <vt:lpstr> Cap 3-4. OHB</vt:lpstr>
      <vt:lpstr>Cap 5-8.OHB</vt:lpstr>
      <vt:lpstr>Cap 1.OHB</vt:lpstr>
      <vt:lpstr>Cap 2.OHB</vt:lpstr>
      <vt:lpstr>Cap 3-4-6 OHB</vt:lpstr>
      <vt:lpstr>Resum IIAB</vt:lpstr>
      <vt:lpstr>Cap 3-4.IIAB</vt:lpstr>
      <vt:lpstr>Cap. 5-8 IIAB</vt:lpstr>
      <vt:lpstr>Cap 1. IIAB</vt:lpstr>
      <vt:lpstr>Cap 2.IIAB</vt:lpstr>
      <vt:lpstr>Cap 3-4-6 IIAB</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Carlos Migoya Martinez</dc:creator>
  <cp:keywords/>
  <dc:description/>
  <cp:lastModifiedBy>María Reyes Ramírez Gómez</cp:lastModifiedBy>
  <cp:revision/>
  <dcterms:created xsi:type="dcterms:W3CDTF">2011-11-15T15:44:37Z</dcterms:created>
  <dcterms:modified xsi:type="dcterms:W3CDTF">2022-05-26T10:32:34Z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0x010100FB26B4F77A253745BEB532A475AA1404</vt:lpwstr>
  </property>
</Properties>
</file>