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2/Octubre/Pressupost/"/>
    </mc:Choice>
  </mc:AlternateContent>
  <xr:revisionPtr revIDLastSave="3" documentId="11_7FDE813E75F9F3A8AA322DEC74A92092CD3C4D97" xr6:coauthVersionLast="47" xr6:coauthVersionMax="47" xr10:uidLastSave="{DE549139-89F5-404E-A975-3646EAB7A082}"/>
  <bookViews>
    <workbookView xWindow="-120" yWindow="-120" windowWidth="29040" windowHeight="15840" tabRatio="588" xr2:uid="{00000000-000D-0000-FFFF-FFFF00000000}"/>
  </bookViews>
  <sheets>
    <sheet name="Resum" sheetId="15" r:id="rId1"/>
    <sheet name="Cap. 3 Ing. vendes" sheetId="19" r:id="rId2"/>
    <sheet name="Cap. 4 Ing. Transf.corrents" sheetId="18" r:id="rId3"/>
    <sheet name="Cap. 5 Ing. pat" sheetId="17" r:id="rId4"/>
    <sheet name="Cap. 1 Desp. Personal" sheetId="16" r:id="rId5"/>
    <sheet name="Cap. 2 Desp.Corrents" sheetId="11" r:id="rId6"/>
    <sheet name="Cap. 3-6 Df,Inv" sheetId="20" r:id="rId7"/>
    <sheet name="Hoja1" sheetId="2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9" l="1"/>
  <c r="F24" i="11" l="1"/>
  <c r="F23" i="11"/>
  <c r="F25" i="20" l="1"/>
  <c r="F24" i="20"/>
  <c r="F23" i="20"/>
  <c r="F21" i="20" l="1"/>
  <c r="F10" i="20"/>
  <c r="F9" i="20"/>
  <c r="F29" i="11"/>
  <c r="F28" i="11"/>
  <c r="F26" i="11"/>
  <c r="F21" i="11"/>
  <c r="F19" i="11"/>
  <c r="F17" i="11"/>
  <c r="F16" i="11"/>
  <c r="F15" i="11"/>
  <c r="F13" i="11"/>
  <c r="F8" i="11" s="1"/>
  <c r="F14" i="19" l="1"/>
  <c r="F12" i="19" l="1"/>
  <c r="F9" i="19" s="1"/>
  <c r="F7" i="19" s="1"/>
  <c r="F3" i="19" s="1"/>
  <c r="D8" i="15" s="1"/>
  <c r="F16" i="20"/>
  <c r="D22" i="15" s="1"/>
  <c r="F14" i="18"/>
  <c r="F8" i="16"/>
  <c r="F3" i="16" s="1"/>
  <c r="D19" i="15" s="1"/>
  <c r="F8" i="20"/>
  <c r="F3" i="20" s="1"/>
  <c r="D21" i="15" s="1"/>
  <c r="F3" i="11"/>
  <c r="D20" i="15" s="1"/>
  <c r="F17" i="18"/>
  <c r="E8" i="17"/>
  <c r="E7" i="17" s="1"/>
  <c r="E3" i="17" s="1"/>
  <c r="D10" i="15" s="1"/>
  <c r="F12" i="18"/>
  <c r="F10" i="18"/>
  <c r="F8" i="18"/>
  <c r="F7" i="18" l="1"/>
  <c r="F3" i="18" s="1"/>
  <c r="D9" i="15" s="1"/>
  <c r="D12" i="15" s="1"/>
  <c r="D24" i="15"/>
</calcChain>
</file>

<file path=xl/sharedStrings.xml><?xml version="1.0" encoding="utf-8"?>
<sst xmlns="http://schemas.openxmlformats.org/spreadsheetml/2006/main" count="178" uniqueCount="131">
  <si>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</si>
  <si>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</si>
  <si>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</si>
  <si>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</si>
  <si>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</si>
  <si>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</si>
  <si>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</si>
  <si>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</si>
  <si>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</si>
  <si>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</si>
  <si>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</si>
  <si>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</si>
  <si>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</si>
  <si>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</si>
  <si>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</si>
  <si>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</si>
  <si>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</si>
  <si>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</si>
  <si>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</si>
  <si>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</si>
  <si>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</si>
  <si>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</si>
  <si>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</si>
  <si>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</si>
  <si>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</si>
  <si>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</si>
  <si>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</si>
  <si>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</si>
  <si>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</si>
  <si>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</si>
  <si>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</si>
  <si>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</si>
  <si>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</si>
  <si>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</si>
  <si>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</si>
  <si>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</si>
  <si>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</si>
  <si>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</si>
  <si>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</si>
  <si>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</si>
  <si>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</si>
  <si>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</si>
  <si>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</si>
  <si>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</si>
  <si>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</si>
  <si>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</si>
  <si>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</si>
  <si>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</si>
  <si>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</si>
  <si>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</si>
  <si>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</si>
  <si>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</si>
  <si>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</si>
  <si>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</si>
  <si>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</si>
  <si>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</si>
  <si>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</si>
  <si>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</si>
  <si>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</si>
  <si>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</si>
  <si>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</si>
  <si>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</si>
  <si>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</si>
  <si>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</si>
  <si>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</si>
  <si>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</si>
  <si>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</si>
  <si>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</si>
  <si>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</si>
  <si>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</si>
  <si>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</si>
  <si>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</si>
  <si>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</si>
  <si>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</si>
  <si>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</si>
  <si>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</si>
  <si>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</si>
  <si>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</si>
  <si>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</si>
  <si>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</si>
  <si>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</si>
  <si>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</si>
  <si>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</si>
  <si>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</si>
  <si>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</si>
  <si>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</si>
  <si>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</si>
  <si>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</si>
  <si>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</si>
  <si>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</si>
  <si>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</si>
  <si>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</si>
  <si>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</si>
  <si>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</si>
  <si>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</si>
  <si>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</si>
  <si>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</si>
  <si>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</si>
  <si>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</si>
  <si>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</si>
  <si>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</si>
  <si>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</si>
  <si>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</si>
  <si>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</si>
  <si>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</si>
  <si>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</si>
  <si>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PREVISIÓ ESTAT DE DESPESES: Programa: 462.00</t>
  </si>
  <si>
    <t>462.00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</si>
  <si>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</si>
  <si>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</si>
  <si>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</si>
  <si>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</si>
  <si>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</si>
  <si>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Ajuntament Hospitalet de Llobregat</t>
  </si>
  <si>
    <t>Contracte Programa Direcció Serveis de Prevenció</t>
  </si>
  <si>
    <t>Estudis i treballs tècnics</t>
  </si>
  <si>
    <t>Treballs realitzats per persones físiques o jurídiques</t>
  </si>
  <si>
    <t>Despeses de publicacions</t>
  </si>
  <si>
    <t>AMB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</si>
  <si>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</si>
  <si>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</si>
  <si>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</si>
  <si>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21600</t>
  </si>
  <si>
    <t>Reparacions, manteniment i conservació. Equips per a processos d'informació</t>
  </si>
  <si>
    <t>63300</t>
  </si>
  <si>
    <t>Maquinaria, instal·lacions tècniques i utillatge</t>
  </si>
  <si>
    <t>Explotació mostra municipal EVAMB 2021</t>
  </si>
  <si>
    <t>Encomana de gestió Pla de Treball OHB 2021 (25%)</t>
  </si>
  <si>
    <t>Encomana de gestió Pla de Treball OHB 2021 (75%)*</t>
  </si>
  <si>
    <t>PRESSUPOST IERMB 2021</t>
  </si>
  <si>
    <t>Pressupost IERMB 2021 Aprovat pel Consell de Govern en sessió celebrada el 30 de setembre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</si>
</sst>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.00;\-#,###,##0.00;"/>
    <numFmt numFmtId="165" formatCode="#,##0.00_ ;\-#,##0.0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41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right"/>
    </xf>
    <xf numFmtId="0" fontId="0" fillId="0" borderId="2" xfId="0" applyFont="1" applyBorder="1"/>
    <xf numFmtId="0" fontId="0" fillId="0" borderId="2" xfId="0" applyBorder="1"/>
    <xf numFmtId="0" fontId="5" fillId="0" borderId="2" xfId="0" applyFont="1" applyBorder="1"/>
    <xf numFmtId="0" fontId="0" fillId="0" borderId="0" xfId="0" applyFill="1" applyAlignment="1">
      <alignment horizontal="right"/>
    </xf>
    <xf numFmtId="0" fontId="0" fillId="2" borderId="5" xfId="0" applyFont="1" applyFill="1" applyBorder="1"/>
    <xf numFmtId="4" fontId="5" fillId="0" borderId="2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0" fillId="0" borderId="2" xfId="0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0" fillId="0" borderId="2" xfId="0" applyFill="1" applyBorder="1"/>
    <xf numFmtId="4" fontId="11" fillId="0" borderId="6" xfId="0" applyNumberFormat="1" applyFont="1" applyBorder="1"/>
    <xf numFmtId="0" fontId="0" fillId="0" borderId="0" xfId="0" applyFont="1"/>
    <xf numFmtId="4" fontId="0" fillId="0" borderId="0" xfId="0" applyNumberFormat="1"/>
    <xf numFmtId="0" fontId="7" fillId="2" borderId="3" xfId="0" applyFont="1" applyFill="1" applyBorder="1"/>
    <xf numFmtId="0" fontId="4" fillId="0" borderId="0" xfId="0" applyFont="1" applyFill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Font="1" applyFill="1" applyBorder="1" applyAlignment="1">
      <alignment horizontal="center"/>
    </xf>
    <xf numFmtId="0" fontId="0" fillId="0" borderId="8" xfId="0" applyFont="1" applyFill="1" applyBorder="1"/>
    <xf numFmtId="4" fontId="0" fillId="0" borderId="12" xfId="0" applyNumberFormat="1" applyFont="1" applyFill="1" applyBorder="1"/>
    <xf numFmtId="0" fontId="0" fillId="0" borderId="8" xfId="0" applyFill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Fill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0" fontId="10" fillId="0" borderId="0" xfId="0" applyFont="1" applyFill="1"/>
    <xf numFmtId="49" fontId="1" fillId="3" borderId="13" xfId="0" applyNumberFormat="1" applyFont="1" applyFill="1" applyBorder="1" applyAlignment="1">
      <alignment horizontal="left"/>
    </xf>
    <xf numFmtId="4" fontId="0" fillId="0" borderId="2" xfId="0" applyNumberFormat="1" applyFont="1" applyBorder="1"/>
    <xf numFmtId="0" fontId="5" fillId="0" borderId="0" xfId="0" applyFont="1" applyFill="1"/>
    <xf numFmtId="49" fontId="0" fillId="0" borderId="0" xfId="0" applyNumberFormat="1" applyBorder="1" applyAlignment="1">
      <alignment horizontal="right"/>
    </xf>
    <xf numFmtId="0" fontId="1" fillId="0" borderId="0" xfId="0" applyFont="1" applyBorder="1"/>
    <xf numFmtId="49" fontId="0" fillId="0" borderId="10" xfId="0" applyNumberFormat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" fontId="1" fillId="0" borderId="6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49" fontId="0" fillId="0" borderId="2" xfId="0" applyNumberFormat="1" applyFill="1" applyBorder="1" applyAlignment="1">
      <alignment horizontal="center"/>
    </xf>
    <xf numFmtId="4" fontId="0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right"/>
    </xf>
    <xf numFmtId="4" fontId="5" fillId="0" borderId="12" xfId="0" applyNumberFormat="1" applyFont="1" applyFill="1" applyBorder="1"/>
    <xf numFmtId="4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right"/>
    </xf>
    <xf numFmtId="0" fontId="0" fillId="0" borderId="10" xfId="0" applyFont="1" applyFill="1" applyBorder="1"/>
    <xf numFmtId="0" fontId="0" fillId="0" borderId="15" xfId="0" applyFont="1" applyFill="1" applyBorder="1"/>
    <xf numFmtId="0" fontId="14" fillId="0" borderId="0" xfId="0" applyFont="1"/>
    <xf numFmtId="164" fontId="0" fillId="0" borderId="0" xfId="0" applyNumberFormat="1" applyBorder="1"/>
    <xf numFmtId="165" fontId="0" fillId="0" borderId="0" xfId="0" applyNumberFormat="1" applyBorder="1"/>
    <xf numFmtId="4" fontId="5" fillId="0" borderId="0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/>
    </xf>
    <xf numFmtId="0" fontId="10" fillId="0" borderId="0" xfId="0" applyFont="1"/>
    <xf numFmtId="4" fontId="2" fillId="0" borderId="2" xfId="0" applyNumberFormat="1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164" fontId="0" fillId="0" borderId="0" xfId="0" applyNumberFormat="1" applyFont="1" applyFill="1" applyBorder="1" applyAlignment="1">
      <alignment horizontal="right"/>
    </xf>
    <xf numFmtId="0" fontId="20" fillId="0" borderId="0" xfId="0" applyFont="1"/>
    <xf numFmtId="4" fontId="0" fillId="0" borderId="0" xfId="0" applyNumberFormat="1" applyFill="1"/>
    <xf numFmtId="0" fontId="19" fillId="0" borderId="0" xfId="0" applyFont="1" applyFill="1" applyBorder="1"/>
    <xf numFmtId="4" fontId="2" fillId="0" borderId="2" xfId="0" applyNumberFormat="1" applyFont="1" applyBorder="1" applyAlignment="1">
      <alignment horizontal="left"/>
    </xf>
    <xf numFmtId="4" fontId="21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Font="1" applyBorder="1"/>
    <xf numFmtId="49" fontId="0" fillId="0" borderId="0" xfId="0" applyNumberFormat="1" applyBorder="1" applyAlignment="1">
      <alignment horizontal="center"/>
    </xf>
    <xf numFmtId="0" fontId="10" fillId="0" borderId="0" xfId="0" applyFont="1" applyBorder="1"/>
    <xf numFmtId="49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" fontId="0" fillId="0" borderId="0" xfId="0" applyNumberFormat="1" applyBorder="1"/>
    <xf numFmtId="4" fontId="2" fillId="0" borderId="1" xfId="0" applyNumberFormat="1" applyFont="1" applyBorder="1" applyAlignment="1">
      <alignment horizontal="left"/>
    </xf>
    <xf numFmtId="4" fontId="0" fillId="0" borderId="1" xfId="0" applyNumberFormat="1" applyFon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0</xdr:row>
      <xdr:rowOff>19050</xdr:rowOff>
    </xdr:from>
    <xdr:to>
      <xdr:col>3</xdr:col>
      <xdr:colOff>1524000</xdr:colOff>
      <xdr:row>2</xdr:row>
      <xdr:rowOff>151130</xdr:rowOff>
    </xdr:to>
    <xdr:pic>
      <xdr:nvPicPr>
        <xdr:cNvPr id="2" name="1 Imagen" descr="Logo IERM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50" y="19050"/>
          <a:ext cx="1050925" cy="579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1"/>
  <sheetViews>
    <sheetView showGridLines="0" tabSelected="1" zoomScaleNormal="100" workbookViewId="0">
      <selection activeCell="C31" sqref="C31"/>
    </sheetView>
  </sheetViews>
  <sheetFormatPr defaultColWidth="11.42578125" defaultRowHeight="15" x14ac:dyDescent="0.25"/>
  <cols>
    <col min="1" max="1" width="7" customWidth="1"/>
    <col min="2" max="2" width="10.7109375" style="2" customWidth="1"/>
    <col min="3" max="3" width="64.42578125" customWidth="1"/>
    <col min="4" max="4" width="25.85546875" customWidth="1"/>
    <col min="6" max="6" width="20.140625" customWidth="1"/>
  </cols>
  <sheetData>
    <row r="1" spans="2:4" ht="15.75" thickBot="1" x14ac:dyDescent="0.3"/>
    <row r="2" spans="2:4" ht="19.5" thickBot="1" x14ac:dyDescent="0.35">
      <c r="B2" s="29" t="s">
        <v>129</v>
      </c>
      <c r="C2" s="12"/>
      <c r="D2" s="111"/>
    </row>
    <row r="4" spans="2:4" ht="18.75" x14ac:dyDescent="0.3">
      <c r="B4" s="30" t="s">
        <v>44</v>
      </c>
    </row>
    <row r="5" spans="2:4" ht="15.75" thickBot="1" x14ac:dyDescent="0.3"/>
    <row r="6" spans="2:4" s="32" customFormat="1" ht="24.95" customHeight="1" thickBot="1" x14ac:dyDescent="0.3">
      <c r="B6" s="31" t="s">
        <v>47</v>
      </c>
      <c r="C6" s="106" t="s">
        <v>85</v>
      </c>
      <c r="D6" s="105" t="s">
        <v>82</v>
      </c>
    </row>
    <row r="7" spans="2:4" x14ac:dyDescent="0.25">
      <c r="B7" s="33"/>
      <c r="C7" s="34"/>
      <c r="D7" s="35"/>
    </row>
    <row r="8" spans="2:4" s="27" customFormat="1" x14ac:dyDescent="0.25">
      <c r="B8" s="36">
        <v>3</v>
      </c>
      <c r="C8" s="37" t="s">
        <v>86</v>
      </c>
      <c r="D8" s="104">
        <f>'Cap. 3 Ing. vendes'!F3</f>
        <v>1736411.89</v>
      </c>
    </row>
    <row r="9" spans="2:4" s="27" customFormat="1" x14ac:dyDescent="0.25">
      <c r="B9" s="36">
        <v>4</v>
      </c>
      <c r="C9" s="37" t="s">
        <v>55</v>
      </c>
      <c r="D9" s="104">
        <f>'Cap. 4 Ing. Transf.corrents'!F3</f>
        <v>1688393</v>
      </c>
    </row>
    <row r="10" spans="2:4" s="27" customFormat="1" x14ac:dyDescent="0.25">
      <c r="B10" s="36">
        <v>5</v>
      </c>
      <c r="C10" s="39" t="s">
        <v>56</v>
      </c>
      <c r="D10" s="38">
        <f>'Cap. 5 Ing. pat'!E3</f>
        <v>30</v>
      </c>
    </row>
    <row r="11" spans="2:4" x14ac:dyDescent="0.25">
      <c r="C11" s="1"/>
    </row>
    <row r="12" spans="2:4" s="43" customFormat="1" ht="18.75" x14ac:dyDescent="0.3">
      <c r="B12" s="40" t="s">
        <v>57</v>
      </c>
      <c r="C12" s="41"/>
      <c r="D12" s="42">
        <f>SUM(D8:D11)</f>
        <v>3424834.8899999997</v>
      </c>
    </row>
    <row r="13" spans="2:4" x14ac:dyDescent="0.25">
      <c r="B13" s="44"/>
    </row>
    <row r="14" spans="2:4" x14ac:dyDescent="0.25">
      <c r="B14" s="44"/>
    </row>
    <row r="15" spans="2:4" ht="18.75" x14ac:dyDescent="0.3">
      <c r="B15" s="30" t="s">
        <v>106</v>
      </c>
    </row>
    <row r="16" spans="2:4" ht="15.75" thickBot="1" x14ac:dyDescent="0.3"/>
    <row r="17" spans="2:6" s="32" customFormat="1" ht="24.95" customHeight="1" thickBot="1" x14ac:dyDescent="0.3">
      <c r="B17" s="31" t="s">
        <v>47</v>
      </c>
      <c r="C17" s="106" t="s">
        <v>85</v>
      </c>
      <c r="D17" s="105" t="s">
        <v>82</v>
      </c>
    </row>
    <row r="18" spans="2:6" x14ac:dyDescent="0.25">
      <c r="B18" s="33"/>
      <c r="C18" s="34"/>
      <c r="D18" s="45"/>
    </row>
    <row r="19" spans="2:6" s="27" customFormat="1" x14ac:dyDescent="0.25">
      <c r="B19" s="36">
        <v>1</v>
      </c>
      <c r="C19" s="37" t="s">
        <v>87</v>
      </c>
      <c r="D19" s="107">
        <f>'Cap. 1 Desp. Personal'!F3</f>
        <v>2558281.83048</v>
      </c>
      <c r="F19"/>
    </row>
    <row r="20" spans="2:6" s="27" customFormat="1" x14ac:dyDescent="0.25">
      <c r="B20" s="36">
        <v>2</v>
      </c>
      <c r="C20" s="37" t="s">
        <v>58</v>
      </c>
      <c r="D20" s="107">
        <f>'Cap. 2 Desp.Corrents'!F3</f>
        <v>854123.05999999994</v>
      </c>
    </row>
    <row r="21" spans="2:6" s="27" customFormat="1" x14ac:dyDescent="0.25">
      <c r="B21" s="36">
        <v>3</v>
      </c>
      <c r="C21" s="37" t="s">
        <v>59</v>
      </c>
      <c r="D21" s="107">
        <f>'Cap. 3-6 Df,Inv'!F3</f>
        <v>430</v>
      </c>
    </row>
    <row r="22" spans="2:6" s="27" customFormat="1" x14ac:dyDescent="0.25">
      <c r="B22" s="36">
        <v>6</v>
      </c>
      <c r="C22" s="39" t="s">
        <v>60</v>
      </c>
      <c r="D22" s="107">
        <f>'Cap. 3-6 Df,Inv'!F16</f>
        <v>12000</v>
      </c>
    </row>
    <row r="24" spans="2:6" s="43" customFormat="1" ht="18.75" x14ac:dyDescent="0.3">
      <c r="B24" s="40" t="s">
        <v>61</v>
      </c>
      <c r="C24" s="41"/>
      <c r="D24" s="42">
        <f>SUM(D19:D23)</f>
        <v>3424834.8904800001</v>
      </c>
    </row>
    <row r="26" spans="2:6" x14ac:dyDescent="0.25">
      <c r="D26" s="128"/>
    </row>
    <row r="27" spans="2:6" x14ac:dyDescent="0.25">
      <c r="B27" s="2" t="s">
        <v>130</v>
      </c>
      <c r="C27" s="103"/>
      <c r="D27" s="28"/>
    </row>
    <row r="28" spans="2:6" x14ac:dyDescent="0.25">
      <c r="D28" s="28"/>
    </row>
    <row r="29" spans="2:6" x14ac:dyDescent="0.25">
      <c r="B29" s="46"/>
      <c r="D29" s="28"/>
    </row>
    <row r="30" spans="2:6" x14ac:dyDescent="0.25">
      <c r="B30" s="46"/>
    </row>
    <row r="31" spans="2:6" ht="15" customHeight="1" x14ac:dyDescent="0.25"/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2021 IERMB _ Consell de Govern 09/2020&amp;R1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5"/>
  <sheetViews>
    <sheetView showGridLines="0" topLeftCell="C1" zoomScaleNormal="100" workbookViewId="0">
      <selection activeCell="D39" sqref="D39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6.85546875" customWidth="1"/>
    <col min="4" max="4" width="57.42578125" customWidth="1"/>
    <col min="5" max="5" width="33.7109375" customWidth="1"/>
    <col min="6" max="6" width="24.5703125" customWidth="1"/>
    <col min="7" max="7" width="2.7109375" customWidth="1"/>
    <col min="8" max="8" width="19.7109375" customWidth="1"/>
  </cols>
  <sheetData>
    <row r="2" spans="1:10" ht="15.75" thickBot="1" x14ac:dyDescent="0.3"/>
    <row r="3" spans="1:10" s="20" customFormat="1" ht="18" thickBot="1" x14ac:dyDescent="0.35">
      <c r="A3" s="47" t="s">
        <v>103</v>
      </c>
      <c r="B3" s="48"/>
      <c r="C3" s="48"/>
      <c r="D3" s="48"/>
      <c r="E3" s="48"/>
      <c r="F3" s="91">
        <f t="shared" ref="F3" si="0">F7</f>
        <v>1736411.89</v>
      </c>
    </row>
    <row r="4" spans="1:10" ht="15.75" thickBot="1" x14ac:dyDescent="0.3"/>
    <row r="5" spans="1:10" s="32" customFormat="1" ht="30.75" thickBot="1" x14ac:dyDescent="0.3">
      <c r="A5" s="49"/>
      <c r="B5" s="31" t="s">
        <v>62</v>
      </c>
      <c r="C5" s="78"/>
      <c r="D5" s="87" t="s">
        <v>3</v>
      </c>
      <c r="E5" s="79"/>
      <c r="F5" s="80" t="s">
        <v>82</v>
      </c>
    </row>
    <row r="6" spans="1:10" x14ac:dyDescent="0.25">
      <c r="B6" s="33"/>
      <c r="C6" s="34"/>
      <c r="D6" s="6"/>
      <c r="E6" s="6"/>
      <c r="F6" s="35"/>
    </row>
    <row r="7" spans="1:10" ht="15.75" thickBot="1" x14ac:dyDescent="0.3">
      <c r="B7" s="51">
        <v>3</v>
      </c>
      <c r="C7" s="52" t="s">
        <v>86</v>
      </c>
      <c r="D7" s="53"/>
      <c r="E7" s="53"/>
      <c r="F7" s="54">
        <f>F9+F8</f>
        <v>1736411.89</v>
      </c>
    </row>
    <row r="8" spans="1:10" s="3" customFormat="1" ht="15.75" thickTop="1" x14ac:dyDescent="0.25">
      <c r="B8" s="86">
        <v>36001</v>
      </c>
      <c r="C8" s="17" t="s">
        <v>4</v>
      </c>
      <c r="D8" s="18"/>
      <c r="E8" s="18"/>
      <c r="F8" s="26">
        <v>150</v>
      </c>
    </row>
    <row r="9" spans="1:10" x14ac:dyDescent="0.25">
      <c r="B9" s="83">
        <v>39900</v>
      </c>
      <c r="C9" s="55" t="s">
        <v>88</v>
      </c>
      <c r="D9" s="56"/>
      <c r="E9" s="56"/>
      <c r="F9" s="57">
        <f>SUM(F10:F17)</f>
        <v>1736261.89</v>
      </c>
    </row>
    <row r="10" spans="1:10" x14ac:dyDescent="0.25">
      <c r="B10" s="84"/>
      <c r="C10" s="70"/>
      <c r="D10" s="75" t="s">
        <v>108</v>
      </c>
      <c r="E10" s="76" t="s">
        <v>105</v>
      </c>
      <c r="F10" s="118">
        <v>910266.01</v>
      </c>
      <c r="G10" s="127"/>
    </row>
    <row r="11" spans="1:10" x14ac:dyDescent="0.25">
      <c r="B11" s="84"/>
      <c r="C11" s="70"/>
      <c r="D11" s="75" t="s">
        <v>114</v>
      </c>
      <c r="E11" s="76" t="s">
        <v>105</v>
      </c>
      <c r="F11" s="118">
        <v>24000</v>
      </c>
      <c r="G11" s="127"/>
    </row>
    <row r="12" spans="1:10" s="2" customFormat="1" x14ac:dyDescent="0.25">
      <c r="B12" s="84"/>
      <c r="C12" s="132"/>
      <c r="D12" s="121" t="s">
        <v>71</v>
      </c>
      <c r="E12" s="121" t="s">
        <v>48</v>
      </c>
      <c r="F12" s="13">
        <f>63464.4+253857.6</f>
        <v>317322</v>
      </c>
      <c r="G12" s="65"/>
    </row>
    <row r="13" spans="1:10" s="68" customFormat="1" x14ac:dyDescent="0.25">
      <c r="B13" s="85"/>
      <c r="C13" s="132"/>
      <c r="D13" s="76" t="s">
        <v>126</v>
      </c>
      <c r="E13" s="76" t="s">
        <v>113</v>
      </c>
      <c r="F13" s="13">
        <v>10164</v>
      </c>
    </row>
    <row r="14" spans="1:10" x14ac:dyDescent="0.25">
      <c r="C14" s="133"/>
      <c r="D14" s="139" t="s">
        <v>128</v>
      </c>
      <c r="E14" s="139" t="s">
        <v>118</v>
      </c>
      <c r="F14" s="140">
        <f>87308.72*3</f>
        <v>261926.16</v>
      </c>
      <c r="G14" s="129"/>
      <c r="H14" s="2"/>
      <c r="I14" s="2"/>
      <c r="J14" s="2"/>
    </row>
    <row r="15" spans="1:10" x14ac:dyDescent="0.25">
      <c r="C15" s="133"/>
      <c r="D15" s="130" t="s">
        <v>127</v>
      </c>
      <c r="E15" s="76" t="s">
        <v>119</v>
      </c>
      <c r="F15" s="67">
        <v>87308.72</v>
      </c>
      <c r="G15" s="65"/>
      <c r="H15" s="65"/>
    </row>
    <row r="16" spans="1:10" x14ac:dyDescent="0.25">
      <c r="C16" s="77"/>
      <c r="D16" s="76" t="s">
        <v>120</v>
      </c>
      <c r="E16" s="76" t="s">
        <v>119</v>
      </c>
      <c r="F16" s="13">
        <v>15000</v>
      </c>
      <c r="G16" s="65"/>
      <c r="H16" s="2"/>
    </row>
    <row r="17" spans="3:8" x14ac:dyDescent="0.25">
      <c r="C17" s="77"/>
      <c r="D17" s="76" t="s">
        <v>77</v>
      </c>
      <c r="E17" s="76" t="s">
        <v>78</v>
      </c>
      <c r="F17" s="13">
        <f>105000+5275</f>
        <v>110275</v>
      </c>
      <c r="G17" s="65"/>
      <c r="H17" s="2"/>
    </row>
    <row r="18" spans="3:8" x14ac:dyDescent="0.25">
      <c r="C18" s="2"/>
      <c r="D18" s="2"/>
      <c r="E18" s="2"/>
      <c r="F18" s="2"/>
      <c r="G18" s="65"/>
      <c r="H18" s="2"/>
    </row>
    <row r="19" spans="3:8" x14ac:dyDescent="0.25">
      <c r="G19" s="2"/>
      <c r="H19" s="2"/>
    </row>
    <row r="20" spans="3:8" x14ac:dyDescent="0.25">
      <c r="D20" s="131" t="s">
        <v>121</v>
      </c>
    </row>
    <row r="21" spans="3:8" x14ac:dyDescent="0.25">
      <c r="F21" s="28"/>
    </row>
    <row r="22" spans="3:8" x14ac:dyDescent="0.25">
      <c r="F22" s="28"/>
    </row>
    <row r="23" spans="3:8" x14ac:dyDescent="0.25">
      <c r="F23" s="28"/>
    </row>
    <row r="24" spans="3:8" x14ac:dyDescent="0.25">
      <c r="F24" s="28"/>
    </row>
    <row r="25" spans="3:8" x14ac:dyDescent="0.25">
      <c r="F25" s="28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2021 IERMB _ Consell de Govern 09/2020&amp;R2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showGridLines="0" zoomScaleNormal="100" workbookViewId="0">
      <selection activeCell="F8" sqref="F8:F19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7.42578125" customWidth="1"/>
    <col min="4" max="4" width="75.7109375" customWidth="1"/>
    <col min="5" max="5" width="5.140625" customWidth="1"/>
    <col min="6" max="6" width="25.7109375" customWidth="1"/>
    <col min="7" max="7" width="11.85546875" bestFit="1" customWidth="1"/>
  </cols>
  <sheetData>
    <row r="1" spans="1:7" x14ac:dyDescent="0.25">
      <c r="A1" s="4"/>
    </row>
    <row r="2" spans="1:7" ht="15.75" customHeight="1" thickBot="1" x14ac:dyDescent="0.3">
      <c r="A2" s="4"/>
    </row>
    <row r="3" spans="1:7" s="20" customFormat="1" ht="18" thickBot="1" x14ac:dyDescent="0.35">
      <c r="A3" s="47" t="s">
        <v>102</v>
      </c>
      <c r="B3" s="48"/>
      <c r="C3" s="48"/>
      <c r="D3" s="48"/>
      <c r="E3" s="48"/>
      <c r="F3" s="91">
        <f>F7</f>
        <v>1688393</v>
      </c>
    </row>
    <row r="4" spans="1:7" ht="15.75" thickBot="1" x14ac:dyDescent="0.3">
      <c r="A4" s="4"/>
    </row>
    <row r="5" spans="1:7" s="32" customFormat="1" ht="30.75" thickBot="1" x14ac:dyDescent="0.3">
      <c r="A5" s="49"/>
      <c r="B5" s="31" t="s">
        <v>62</v>
      </c>
      <c r="C5" s="78"/>
      <c r="D5" s="87" t="s">
        <v>3</v>
      </c>
      <c r="E5" s="81"/>
      <c r="F5" s="82" t="s">
        <v>83</v>
      </c>
    </row>
    <row r="6" spans="1:7" x14ac:dyDescent="0.25">
      <c r="A6" s="4"/>
    </row>
    <row r="7" spans="1:7" ht="15.75" thickBot="1" x14ac:dyDescent="0.3">
      <c r="A7" s="4"/>
      <c r="B7" s="51">
        <v>4</v>
      </c>
      <c r="C7" s="52" t="s">
        <v>55</v>
      </c>
      <c r="D7" s="53"/>
      <c r="E7" s="53"/>
      <c r="F7" s="54">
        <f>F8+F12+F14+F17+F10</f>
        <v>1688393</v>
      </c>
    </row>
    <row r="8" spans="1:7" ht="15.75" thickTop="1" x14ac:dyDescent="0.25">
      <c r="B8" s="88">
        <v>45080</v>
      </c>
      <c r="C8" s="17" t="s">
        <v>5</v>
      </c>
      <c r="D8" s="18"/>
      <c r="E8" s="18"/>
      <c r="F8" s="26">
        <f>SUM(F9)</f>
        <v>37500</v>
      </c>
    </row>
    <row r="9" spans="1:7" x14ac:dyDescent="0.25">
      <c r="B9" s="89"/>
      <c r="C9" s="2"/>
      <c r="D9" s="15" t="s">
        <v>81</v>
      </c>
      <c r="E9" s="15"/>
      <c r="F9" s="115">
        <v>37500</v>
      </c>
    </row>
    <row r="10" spans="1:7" x14ac:dyDescent="0.25">
      <c r="B10" s="86">
        <v>45300</v>
      </c>
      <c r="C10" s="19" t="s">
        <v>7</v>
      </c>
      <c r="D10" s="18"/>
      <c r="E10" s="18"/>
      <c r="F10" s="26">
        <f>SUM(F11:F11)</f>
        <v>21423</v>
      </c>
    </row>
    <row r="11" spans="1:7" x14ac:dyDescent="0.25">
      <c r="B11" s="90"/>
      <c r="C11" s="8"/>
      <c r="D11" s="16" t="s">
        <v>50</v>
      </c>
      <c r="E11" s="16"/>
      <c r="F11" s="116">
        <v>21423</v>
      </c>
    </row>
    <row r="12" spans="1:7" x14ac:dyDescent="0.25">
      <c r="B12" s="86">
        <v>46101</v>
      </c>
      <c r="C12" s="19" t="s">
        <v>0</v>
      </c>
      <c r="D12" s="18"/>
      <c r="E12" s="18"/>
      <c r="F12" s="26">
        <f t="shared" ref="F12" si="0">SUM(F13:F13)</f>
        <v>37500</v>
      </c>
    </row>
    <row r="13" spans="1:7" x14ac:dyDescent="0.25">
      <c r="B13" s="90"/>
      <c r="C13" s="1"/>
      <c r="D13" s="15" t="s">
        <v>81</v>
      </c>
      <c r="E13" s="14"/>
      <c r="F13" s="117">
        <v>37500</v>
      </c>
    </row>
    <row r="14" spans="1:7" x14ac:dyDescent="0.25">
      <c r="B14" s="86">
        <v>46201</v>
      </c>
      <c r="C14" s="19" t="s">
        <v>6</v>
      </c>
      <c r="D14" s="18"/>
      <c r="E14" s="18"/>
      <c r="F14" s="26">
        <f>SUM(F15:F16)</f>
        <v>79970</v>
      </c>
    </row>
    <row r="15" spans="1:7" x14ac:dyDescent="0.25">
      <c r="B15" s="90"/>
      <c r="C15" s="11"/>
      <c r="D15" s="16" t="s">
        <v>49</v>
      </c>
      <c r="E15" s="16"/>
      <c r="F15" s="116">
        <v>73970</v>
      </c>
    </row>
    <row r="16" spans="1:7" x14ac:dyDescent="0.25">
      <c r="B16" s="90"/>
      <c r="C16" s="109"/>
      <c r="D16" s="108" t="s">
        <v>77</v>
      </c>
      <c r="E16" s="15"/>
      <c r="F16" s="115">
        <v>6000</v>
      </c>
      <c r="G16" s="120"/>
    </row>
    <row r="17" spans="2:7" x14ac:dyDescent="0.25">
      <c r="B17" s="86">
        <v>46401</v>
      </c>
      <c r="C17" s="19" t="s">
        <v>1</v>
      </c>
      <c r="D17" s="18"/>
      <c r="E17" s="18"/>
      <c r="F17" s="26">
        <f>SUM(F18:F19)</f>
        <v>1512000</v>
      </c>
    </row>
    <row r="18" spans="2:7" x14ac:dyDescent="0.25">
      <c r="B18" s="90"/>
      <c r="C18" s="71"/>
      <c r="D18" s="72" t="s">
        <v>104</v>
      </c>
      <c r="E18" s="73"/>
      <c r="F18" s="119">
        <v>1500000</v>
      </c>
    </row>
    <row r="19" spans="2:7" x14ac:dyDescent="0.25">
      <c r="B19" s="90"/>
      <c r="C19" s="7"/>
      <c r="D19" s="74" t="s">
        <v>77</v>
      </c>
      <c r="E19" s="75"/>
      <c r="F19" s="13">
        <v>12000</v>
      </c>
      <c r="G19" s="120"/>
    </row>
    <row r="20" spans="2:7" x14ac:dyDescent="0.25">
      <c r="B20" s="90"/>
      <c r="C20" s="69"/>
      <c r="D20" s="108"/>
      <c r="E20" s="15"/>
      <c r="F20" s="115"/>
    </row>
    <row r="21" spans="2:7" x14ac:dyDescent="0.25">
      <c r="B21" s="90"/>
      <c r="C21" s="69"/>
      <c r="D21" s="108"/>
      <c r="E21" s="15"/>
      <c r="F21" s="115"/>
    </row>
    <row r="22" spans="2:7" x14ac:dyDescent="0.25">
      <c r="F22" s="28"/>
    </row>
    <row r="23" spans="2:7" x14ac:dyDescent="0.25">
      <c r="F23" s="28"/>
    </row>
    <row r="24" spans="2:7" x14ac:dyDescent="0.25">
      <c r="F24" s="28"/>
    </row>
    <row r="25" spans="2:7" x14ac:dyDescent="0.25">
      <c r="F25" s="28"/>
    </row>
    <row r="26" spans="2:7" x14ac:dyDescent="0.25">
      <c r="F26" s="28"/>
    </row>
    <row r="27" spans="2:7" x14ac:dyDescent="0.25">
      <c r="F27" s="28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2021 IERMB _ Consell de Govern 09/2020&amp;R3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E9"/>
  <sheetViews>
    <sheetView showGridLines="0" zoomScaleNormal="100" workbookViewId="0">
      <selection activeCell="E5" sqref="E5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8.5703125" customWidth="1"/>
    <col min="4" max="4" width="78.140625" customWidth="1"/>
    <col min="5" max="5" width="25.7109375" customWidth="1"/>
  </cols>
  <sheetData>
    <row r="2" spans="1:5" ht="15.75" thickBot="1" x14ac:dyDescent="0.3"/>
    <row r="3" spans="1:5" s="20" customFormat="1" ht="18" thickBot="1" x14ac:dyDescent="0.35">
      <c r="A3" s="47" t="s">
        <v>63</v>
      </c>
      <c r="B3" s="48"/>
      <c r="C3" s="48"/>
      <c r="D3" s="48"/>
      <c r="E3" s="91">
        <f>E7</f>
        <v>30</v>
      </c>
    </row>
    <row r="4" spans="1:5" ht="15.75" thickBot="1" x14ac:dyDescent="0.3"/>
    <row r="5" spans="1:5" s="32" customFormat="1" ht="30.75" thickBot="1" x14ac:dyDescent="0.3">
      <c r="A5" s="49"/>
      <c r="B5" s="31" t="s">
        <v>62</v>
      </c>
      <c r="C5" s="78"/>
      <c r="D5" s="81" t="s">
        <v>3</v>
      </c>
      <c r="E5" s="82" t="s">
        <v>82</v>
      </c>
    </row>
    <row r="6" spans="1:5" x14ac:dyDescent="0.25">
      <c r="B6" s="33"/>
      <c r="C6" s="34"/>
      <c r="D6" s="6"/>
      <c r="E6" s="59"/>
    </row>
    <row r="7" spans="1:5" ht="15.75" thickBot="1" x14ac:dyDescent="0.3">
      <c r="B7" s="51">
        <v>5</v>
      </c>
      <c r="C7" s="52" t="s">
        <v>56</v>
      </c>
      <c r="D7" s="53"/>
      <c r="E7" s="54">
        <f>E8</f>
        <v>30</v>
      </c>
    </row>
    <row r="8" spans="1:5" s="3" customFormat="1" ht="15.75" thickTop="1" x14ac:dyDescent="0.25">
      <c r="B8" s="83">
        <v>52000</v>
      </c>
      <c r="C8" s="55" t="s">
        <v>89</v>
      </c>
      <c r="D8" s="56"/>
      <c r="E8" s="57">
        <f>E9</f>
        <v>30</v>
      </c>
    </row>
    <row r="9" spans="1:5" s="2" customFormat="1" x14ac:dyDescent="0.25">
      <c r="B9" s="5"/>
      <c r="C9" s="110"/>
      <c r="D9" s="58" t="s">
        <v>89</v>
      </c>
      <c r="E9" s="118">
        <v>30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2021 IERMB _ Consell de Govern 09/2020&amp;R4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8"/>
  <sheetViews>
    <sheetView showGridLines="0" zoomScaleNormal="100" workbookViewId="0">
      <selection activeCell="F9" sqref="F9:F16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60.7109375" customWidth="1"/>
    <col min="4" max="4" width="19" customWidth="1"/>
    <col min="5" max="5" width="5.28515625" customWidth="1"/>
    <col min="6" max="6" width="14.85546875" bestFit="1" customWidth="1"/>
  </cols>
  <sheetData>
    <row r="2" spans="1:8" ht="15.75" thickBot="1" x14ac:dyDescent="0.3"/>
    <row r="3" spans="1:8" s="61" customFormat="1" ht="18" thickBot="1" x14ac:dyDescent="0.35">
      <c r="A3" s="47" t="s">
        <v>101</v>
      </c>
      <c r="B3" s="60"/>
      <c r="C3" s="60"/>
      <c r="D3" s="60"/>
      <c r="E3" s="60"/>
      <c r="F3" s="91">
        <f t="shared" ref="F3" si="0">F8</f>
        <v>2558281.83048</v>
      </c>
    </row>
    <row r="5" spans="1:8" ht="15.75" thickBot="1" x14ac:dyDescent="0.3"/>
    <row r="6" spans="1:8" s="50" customFormat="1" ht="30.75" thickBot="1" x14ac:dyDescent="0.3">
      <c r="A6" s="92" t="s">
        <v>64</v>
      </c>
      <c r="B6" s="62" t="s">
        <v>65</v>
      </c>
      <c r="C6" s="95" t="s">
        <v>85</v>
      </c>
      <c r="D6" s="96"/>
      <c r="E6" s="97"/>
      <c r="F6" s="82" t="s">
        <v>82</v>
      </c>
    </row>
    <row r="8" spans="1:8" ht="15.75" thickBot="1" x14ac:dyDescent="0.3">
      <c r="A8" s="63" t="s">
        <v>107</v>
      </c>
      <c r="B8" s="51">
        <v>1</v>
      </c>
      <c r="C8" s="52" t="s">
        <v>87</v>
      </c>
      <c r="D8" s="53"/>
      <c r="E8" s="64"/>
      <c r="F8" s="54">
        <f>SUM(F9:F17)</f>
        <v>2558281.83048</v>
      </c>
    </row>
    <row r="9" spans="1:8" ht="15.75" thickTop="1" x14ac:dyDescent="0.25">
      <c r="A9" s="65" t="s">
        <v>66</v>
      </c>
      <c r="B9" s="93" t="s">
        <v>53</v>
      </c>
      <c r="C9" s="23" t="s">
        <v>54</v>
      </c>
      <c r="D9" s="10"/>
      <c r="E9" s="23"/>
      <c r="F9" s="13">
        <v>65430.54</v>
      </c>
      <c r="G9" s="113">
        <v>0</v>
      </c>
      <c r="H9" s="126"/>
    </row>
    <row r="10" spans="1:8" x14ac:dyDescent="0.25">
      <c r="A10" s="65" t="s">
        <v>84</v>
      </c>
      <c r="B10" s="94" t="s">
        <v>11</v>
      </c>
      <c r="C10" s="22" t="s">
        <v>8</v>
      </c>
      <c r="D10" s="9"/>
      <c r="E10" s="22"/>
      <c r="F10" s="13">
        <v>1138983.8600000001</v>
      </c>
      <c r="G10" s="114"/>
      <c r="H10" s="126"/>
    </row>
    <row r="11" spans="1:8" x14ac:dyDescent="0.25">
      <c r="A11" s="24" t="s">
        <v>67</v>
      </c>
      <c r="B11" s="94" t="s">
        <v>72</v>
      </c>
      <c r="C11" s="25" t="s">
        <v>73</v>
      </c>
      <c r="D11" s="22"/>
      <c r="E11" s="22"/>
      <c r="F11" s="13">
        <v>666169.28</v>
      </c>
      <c r="G11" s="114"/>
      <c r="H11" s="126"/>
    </row>
    <row r="12" spans="1:8" x14ac:dyDescent="0.25">
      <c r="B12" s="94" t="s">
        <v>74</v>
      </c>
      <c r="C12" s="25" t="s">
        <v>70</v>
      </c>
      <c r="D12" s="25"/>
      <c r="E12" s="25"/>
      <c r="F12" s="13">
        <v>0</v>
      </c>
      <c r="G12" s="113"/>
      <c r="H12" s="126"/>
    </row>
    <row r="13" spans="1:8" x14ac:dyDescent="0.25">
      <c r="B13" s="94" t="s">
        <v>109</v>
      </c>
      <c r="C13" s="25" t="s">
        <v>110</v>
      </c>
      <c r="D13" s="25"/>
      <c r="E13" s="25"/>
      <c r="F13" s="13">
        <v>4000</v>
      </c>
      <c r="G13" s="113"/>
      <c r="H13" s="126"/>
    </row>
    <row r="14" spans="1:8" x14ac:dyDescent="0.25">
      <c r="B14" s="94" t="s">
        <v>12</v>
      </c>
      <c r="C14" s="22" t="s">
        <v>2</v>
      </c>
      <c r="D14" s="9"/>
      <c r="E14" s="22"/>
      <c r="F14" s="13">
        <v>611279.35048000002</v>
      </c>
      <c r="G14" s="113"/>
      <c r="H14" s="126"/>
    </row>
    <row r="15" spans="1:8" x14ac:dyDescent="0.25">
      <c r="B15" s="94" t="s">
        <v>13</v>
      </c>
      <c r="C15" s="25" t="s">
        <v>14</v>
      </c>
      <c r="D15" s="9"/>
      <c r="E15" s="25"/>
      <c r="F15" s="13">
        <v>6000</v>
      </c>
      <c r="G15" s="113"/>
      <c r="H15" s="126"/>
    </row>
    <row r="16" spans="1:8" x14ac:dyDescent="0.25">
      <c r="B16" s="100" t="s">
        <v>75</v>
      </c>
      <c r="C16" s="22" t="s">
        <v>76</v>
      </c>
      <c r="D16" s="22"/>
      <c r="E16" s="22"/>
      <c r="F16" s="101">
        <v>66418.799999999988</v>
      </c>
      <c r="G16" s="113"/>
      <c r="H16" s="126"/>
    </row>
    <row r="17" spans="1:7" x14ac:dyDescent="0.25">
      <c r="G17" s="4"/>
    </row>
    <row r="18" spans="1:7" x14ac:dyDescent="0.25">
      <c r="A18" s="2"/>
      <c r="B18" s="98"/>
      <c r="C18" s="2"/>
      <c r="D18" s="2"/>
      <c r="E18" s="2"/>
      <c r="F18" s="2"/>
    </row>
    <row r="19" spans="1:7" ht="21" x14ac:dyDescent="0.35">
      <c r="A19" s="2"/>
      <c r="B19" s="99"/>
      <c r="C19" s="2"/>
      <c r="D19" s="2"/>
      <c r="E19" s="2"/>
      <c r="F19" s="122"/>
    </row>
    <row r="20" spans="1:7" ht="21" x14ac:dyDescent="0.35">
      <c r="A20" s="2"/>
      <c r="B20" s="2"/>
      <c r="C20" s="2"/>
      <c r="D20" s="2"/>
      <c r="E20" s="2"/>
      <c r="F20" s="122"/>
    </row>
    <row r="21" spans="1:7" ht="21" x14ac:dyDescent="0.35">
      <c r="A21" s="2"/>
      <c r="B21" s="2"/>
      <c r="C21" s="2"/>
      <c r="D21" s="2"/>
      <c r="E21" s="2"/>
      <c r="F21" s="122"/>
    </row>
    <row r="22" spans="1:7" ht="21" x14ac:dyDescent="0.35">
      <c r="F22" s="122"/>
    </row>
    <row r="23" spans="1:7" ht="21" x14ac:dyDescent="0.35">
      <c r="F23" s="122"/>
    </row>
    <row r="24" spans="1:7" ht="21" x14ac:dyDescent="0.35">
      <c r="F24" s="122"/>
    </row>
    <row r="25" spans="1:7" ht="21" x14ac:dyDescent="0.35">
      <c r="D25" s="28"/>
      <c r="F25" s="122"/>
    </row>
    <row r="26" spans="1:7" ht="21" x14ac:dyDescent="0.35">
      <c r="F26" s="122"/>
    </row>
    <row r="27" spans="1:7" ht="21" x14ac:dyDescent="0.35">
      <c r="F27" s="122"/>
    </row>
    <row r="28" spans="1:7" x14ac:dyDescent="0.25">
      <c r="F28" s="77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2021 IERMB _ Consell de Govern 09/2020&amp;R5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J34"/>
  <sheetViews>
    <sheetView showGridLines="0" zoomScaleNormal="100" workbookViewId="0">
      <selection activeCell="D32" sqref="D32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60.7109375" customWidth="1"/>
    <col min="5" max="5" width="11.85546875" customWidth="1"/>
    <col min="6" max="6" width="12.85546875" bestFit="1" customWidth="1"/>
  </cols>
  <sheetData>
    <row r="2" spans="1:10" ht="15.75" thickBot="1" x14ac:dyDescent="0.3"/>
    <row r="3" spans="1:10" s="61" customFormat="1" ht="18" thickBot="1" x14ac:dyDescent="0.35">
      <c r="A3" s="47" t="s">
        <v>45</v>
      </c>
      <c r="B3" s="60"/>
      <c r="C3" s="60"/>
      <c r="D3" s="60"/>
      <c r="E3" s="60"/>
      <c r="F3" s="91">
        <f t="shared" ref="F3" si="0">F8</f>
        <v>854123.05999999994</v>
      </c>
    </row>
    <row r="5" spans="1:10" ht="15.75" thickBot="1" x14ac:dyDescent="0.3"/>
    <row r="6" spans="1:10" s="50" customFormat="1" ht="30.75" customHeight="1" thickBot="1" x14ac:dyDescent="0.3">
      <c r="A6" s="92" t="s">
        <v>64</v>
      </c>
      <c r="B6" s="62" t="s">
        <v>65</v>
      </c>
      <c r="C6" s="95"/>
      <c r="D6" s="96" t="s">
        <v>3</v>
      </c>
      <c r="E6" s="97"/>
      <c r="F6" s="82" t="s">
        <v>82</v>
      </c>
    </row>
    <row r="8" spans="1:10" ht="15.75" thickBot="1" x14ac:dyDescent="0.3">
      <c r="A8" s="63" t="s">
        <v>107</v>
      </c>
      <c r="B8" s="51">
        <v>2</v>
      </c>
      <c r="C8" s="66" t="s">
        <v>90</v>
      </c>
      <c r="D8" s="53"/>
      <c r="E8" s="64"/>
      <c r="F8" s="54">
        <f>SUM(F9:F29)</f>
        <v>854123.05999999994</v>
      </c>
    </row>
    <row r="9" spans="1:10" ht="15.75" thickTop="1" x14ac:dyDescent="0.25">
      <c r="A9" s="65" t="s">
        <v>66</v>
      </c>
      <c r="B9" s="94" t="s">
        <v>16</v>
      </c>
      <c r="C9" s="9" t="s">
        <v>91</v>
      </c>
      <c r="D9" s="9"/>
      <c r="E9" s="9"/>
      <c r="F9" s="13">
        <v>26000</v>
      </c>
      <c r="G9" s="4"/>
      <c r="H9" s="138"/>
      <c r="I9" s="134"/>
      <c r="J9" s="4"/>
    </row>
    <row r="10" spans="1:10" x14ac:dyDescent="0.25">
      <c r="A10" s="65" t="s">
        <v>84</v>
      </c>
      <c r="B10" s="94" t="s">
        <v>17</v>
      </c>
      <c r="C10" s="9" t="s">
        <v>15</v>
      </c>
      <c r="D10" s="9"/>
      <c r="E10" s="9"/>
      <c r="F10" s="13">
        <v>2000</v>
      </c>
      <c r="G10" s="4"/>
      <c r="H10" s="138"/>
      <c r="I10" s="4"/>
      <c r="J10" s="4"/>
    </row>
    <row r="11" spans="1:10" x14ac:dyDescent="0.25">
      <c r="A11" s="24" t="s">
        <v>67</v>
      </c>
      <c r="B11" s="94" t="s">
        <v>111</v>
      </c>
      <c r="C11" s="9" t="s">
        <v>112</v>
      </c>
      <c r="D11" s="9"/>
      <c r="E11" s="9"/>
      <c r="F11" s="13">
        <v>500</v>
      </c>
      <c r="G11" s="4"/>
      <c r="H11" s="4"/>
      <c r="I11" s="134"/>
      <c r="J11" s="4"/>
    </row>
    <row r="12" spans="1:10" x14ac:dyDescent="0.25">
      <c r="A12" s="24"/>
      <c r="B12" s="94" t="s">
        <v>122</v>
      </c>
      <c r="C12" s="9" t="s">
        <v>123</v>
      </c>
      <c r="D12" s="9"/>
      <c r="E12" s="9"/>
      <c r="F12" s="13">
        <v>5750</v>
      </c>
      <c r="G12" s="4"/>
      <c r="H12" s="138"/>
      <c r="I12" s="134"/>
      <c r="J12" s="4"/>
    </row>
    <row r="13" spans="1:10" x14ac:dyDescent="0.25">
      <c r="B13" s="94" t="s">
        <v>21</v>
      </c>
      <c r="C13" s="9" t="s">
        <v>20</v>
      </c>
      <c r="D13" s="9"/>
      <c r="E13" s="9"/>
      <c r="F13" s="13">
        <f>5350+1200+1500</f>
        <v>8050</v>
      </c>
      <c r="G13" s="4"/>
      <c r="H13" s="138"/>
      <c r="I13" s="134"/>
      <c r="J13" s="4"/>
    </row>
    <row r="14" spans="1:10" x14ac:dyDescent="0.25">
      <c r="B14" s="94" t="s">
        <v>79</v>
      </c>
      <c r="C14" s="9" t="s">
        <v>80</v>
      </c>
      <c r="D14" s="9"/>
      <c r="E14" s="9"/>
      <c r="F14" s="13">
        <v>1250</v>
      </c>
      <c r="G14" s="4"/>
      <c r="H14" s="138"/>
      <c r="I14" s="134"/>
      <c r="J14" s="4"/>
    </row>
    <row r="15" spans="1:10" x14ac:dyDescent="0.25">
      <c r="B15" s="94" t="s">
        <v>18</v>
      </c>
      <c r="C15" s="9" t="s">
        <v>19</v>
      </c>
      <c r="D15" s="9"/>
      <c r="E15" s="9"/>
      <c r="F15" s="13">
        <f>1000+10000+4500</f>
        <v>15500</v>
      </c>
      <c r="G15" s="4"/>
      <c r="H15" s="138"/>
      <c r="I15" s="134"/>
      <c r="J15" s="4"/>
    </row>
    <row r="16" spans="1:10" x14ac:dyDescent="0.25">
      <c r="B16" s="94" t="s">
        <v>37</v>
      </c>
      <c r="C16" s="9" t="s">
        <v>92</v>
      </c>
      <c r="D16" s="9"/>
      <c r="E16" s="9"/>
      <c r="F16" s="13">
        <f>3750+1500+1000</f>
        <v>6250</v>
      </c>
      <c r="G16" s="4"/>
      <c r="H16" s="138"/>
      <c r="I16" s="134"/>
      <c r="J16" s="4"/>
    </row>
    <row r="17" spans="2:10" x14ac:dyDescent="0.25">
      <c r="B17" s="94" t="s">
        <v>10</v>
      </c>
      <c r="C17" s="8" t="s">
        <v>9</v>
      </c>
      <c r="D17" s="9"/>
      <c r="E17" s="9"/>
      <c r="F17" s="13">
        <f>1000+247.6+250</f>
        <v>1497.6</v>
      </c>
      <c r="G17" s="4"/>
      <c r="H17" s="138"/>
      <c r="I17" s="134"/>
      <c r="J17" s="4"/>
    </row>
    <row r="18" spans="2:10" x14ac:dyDescent="0.25">
      <c r="B18" s="94" t="s">
        <v>22</v>
      </c>
      <c r="C18" s="8" t="s">
        <v>93</v>
      </c>
      <c r="D18" s="9"/>
      <c r="E18" s="9"/>
      <c r="F18" s="13">
        <v>2250</v>
      </c>
      <c r="G18" s="135"/>
      <c r="H18" s="138"/>
      <c r="I18" s="134"/>
      <c r="J18" s="4"/>
    </row>
    <row r="19" spans="2:10" x14ac:dyDescent="0.25">
      <c r="B19" s="94" t="s">
        <v>31</v>
      </c>
      <c r="C19" s="9" t="s">
        <v>32</v>
      </c>
      <c r="D19" s="9"/>
      <c r="E19" s="9"/>
      <c r="F19" s="13">
        <f>3000+650+3000</f>
        <v>6650</v>
      </c>
      <c r="G19" s="4"/>
      <c r="H19" s="138"/>
      <c r="I19" s="134"/>
      <c r="J19" s="4"/>
    </row>
    <row r="20" spans="2:10" x14ac:dyDescent="0.25">
      <c r="B20" s="94" t="s">
        <v>23</v>
      </c>
      <c r="C20" s="8" t="s">
        <v>94</v>
      </c>
      <c r="D20" s="9"/>
      <c r="E20" s="9"/>
      <c r="F20" s="13">
        <v>0</v>
      </c>
      <c r="G20" s="4"/>
      <c r="H20" s="4"/>
      <c r="I20" s="134"/>
      <c r="J20" s="4"/>
    </row>
    <row r="21" spans="2:10" x14ac:dyDescent="0.25">
      <c r="B21" s="94" t="s">
        <v>39</v>
      </c>
      <c r="C21" s="9" t="s">
        <v>38</v>
      </c>
      <c r="D21" s="9"/>
      <c r="E21" s="9"/>
      <c r="F21" s="13">
        <f>1500+850+3000</f>
        <v>5350</v>
      </c>
      <c r="G21" s="4"/>
      <c r="H21" s="138"/>
      <c r="I21" s="134"/>
      <c r="J21" s="4"/>
    </row>
    <row r="22" spans="2:10" x14ac:dyDescent="0.25">
      <c r="B22" s="94" t="s">
        <v>51</v>
      </c>
      <c r="C22" s="9" t="s">
        <v>52</v>
      </c>
      <c r="D22" s="9"/>
      <c r="E22" s="9"/>
      <c r="F22" s="13">
        <v>5435.47</v>
      </c>
      <c r="G22" s="4"/>
      <c r="H22" s="138"/>
      <c r="I22" s="134"/>
      <c r="J22" s="4"/>
    </row>
    <row r="23" spans="2:10" x14ac:dyDescent="0.25">
      <c r="B23" s="102" t="s">
        <v>24</v>
      </c>
      <c r="C23" s="23" t="s">
        <v>115</v>
      </c>
      <c r="D23" s="9"/>
      <c r="E23" s="23"/>
      <c r="F23" s="13">
        <f>52000+30000+18000+4000+56000+16000+210000+140000+7920+66099.4+3000+750+30000+50000</f>
        <v>683769.4</v>
      </c>
      <c r="G23" s="4"/>
      <c r="H23" s="138"/>
      <c r="I23" s="136"/>
      <c r="J23" s="4"/>
    </row>
    <row r="24" spans="2:10" x14ac:dyDescent="0.25">
      <c r="B24" s="94" t="s">
        <v>27</v>
      </c>
      <c r="C24" s="8" t="s">
        <v>116</v>
      </c>
      <c r="D24" s="9"/>
      <c r="E24" s="9"/>
      <c r="F24" s="13">
        <f>3000+4270.59+9550+30000</f>
        <v>46820.59</v>
      </c>
      <c r="G24" s="4"/>
      <c r="H24" s="138"/>
      <c r="I24" s="134"/>
      <c r="J24" s="4"/>
    </row>
    <row r="25" spans="2:10" x14ac:dyDescent="0.25">
      <c r="B25" s="94" t="s">
        <v>35</v>
      </c>
      <c r="C25" s="9" t="s">
        <v>25</v>
      </c>
      <c r="D25" s="9"/>
      <c r="E25" s="9"/>
      <c r="F25" s="13">
        <v>250</v>
      </c>
      <c r="G25" s="4"/>
      <c r="H25" s="4"/>
      <c r="I25" s="134"/>
      <c r="J25" s="4"/>
    </row>
    <row r="26" spans="2:10" x14ac:dyDescent="0.25">
      <c r="B26" s="94" t="s">
        <v>36</v>
      </c>
      <c r="C26" s="9" t="s">
        <v>26</v>
      </c>
      <c r="D26" s="9"/>
      <c r="E26" s="9"/>
      <c r="F26" s="13">
        <f>2000+300+750</f>
        <v>3050</v>
      </c>
      <c r="G26" s="4"/>
      <c r="H26" s="4"/>
      <c r="I26" s="134"/>
      <c r="J26" s="4"/>
    </row>
    <row r="27" spans="2:10" x14ac:dyDescent="0.25">
      <c r="B27" s="94" t="s">
        <v>33</v>
      </c>
      <c r="C27" s="9" t="s">
        <v>29</v>
      </c>
      <c r="D27" s="9"/>
      <c r="E27" s="9"/>
      <c r="F27" s="13">
        <v>250</v>
      </c>
      <c r="G27" s="4"/>
      <c r="H27" s="4"/>
      <c r="I27" s="134"/>
      <c r="J27" s="4"/>
    </row>
    <row r="28" spans="2:10" x14ac:dyDescent="0.25">
      <c r="B28" s="94" t="s">
        <v>34</v>
      </c>
      <c r="C28" s="9" t="s">
        <v>30</v>
      </c>
      <c r="D28" s="9"/>
      <c r="E28" s="9"/>
      <c r="F28" s="13">
        <f>4000+750+1750</f>
        <v>6500</v>
      </c>
      <c r="G28" s="4"/>
      <c r="H28" s="138"/>
      <c r="I28" s="134"/>
      <c r="J28" s="4"/>
    </row>
    <row r="29" spans="2:10" x14ac:dyDescent="0.25">
      <c r="B29" s="93" t="s">
        <v>28</v>
      </c>
      <c r="C29" s="10" t="s">
        <v>117</v>
      </c>
      <c r="D29" s="10"/>
      <c r="E29" s="10"/>
      <c r="F29" s="13">
        <f>4000+10000+10000+3000</f>
        <v>27000</v>
      </c>
      <c r="G29" s="4"/>
      <c r="H29" s="138"/>
      <c r="I29" s="137"/>
      <c r="J29" s="4"/>
    </row>
    <row r="30" spans="2:10" x14ac:dyDescent="0.25">
      <c r="G30" s="4"/>
      <c r="H30" s="4"/>
      <c r="I30" s="4"/>
      <c r="J30" s="4"/>
    </row>
    <row r="31" spans="2:10" ht="14.25" customHeight="1" x14ac:dyDescent="0.25"/>
    <row r="32" spans="2:10" ht="15" customHeight="1" x14ac:dyDescent="0.25">
      <c r="B32" s="120"/>
    </row>
    <row r="33" spans="2:4" ht="15" customHeight="1" x14ac:dyDescent="0.25">
      <c r="B33" s="120"/>
    </row>
    <row r="34" spans="2:4" ht="15" customHeight="1" x14ac:dyDescent="0.25">
      <c r="B34" s="120"/>
      <c r="C34" s="112"/>
      <c r="D34" s="112"/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2021 IERMB _ Consell de Govern 09/2020&amp;R6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26"/>
  <sheetViews>
    <sheetView showGridLines="0" zoomScaleNormal="100" workbookViewId="0">
      <selection activeCell="F22" sqref="F22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28515625" customWidth="1"/>
    <col min="4" max="4" width="60.7109375" customWidth="1"/>
    <col min="5" max="5" width="12.140625" customWidth="1"/>
    <col min="6" max="6" width="13.42578125" customWidth="1"/>
    <col min="7" max="7" width="11.85546875" bestFit="1" customWidth="1"/>
  </cols>
  <sheetData>
    <row r="2" spans="1:7" ht="15.75" thickBot="1" x14ac:dyDescent="0.3"/>
    <row r="3" spans="1:7" s="20" customFormat="1" ht="18" thickBot="1" x14ac:dyDescent="0.35">
      <c r="A3" s="47" t="s">
        <v>46</v>
      </c>
      <c r="B3" s="48"/>
      <c r="C3" s="48"/>
      <c r="D3" s="48"/>
      <c r="E3" s="48"/>
      <c r="F3" s="91">
        <f t="shared" ref="F3" si="0">F8</f>
        <v>430</v>
      </c>
    </row>
    <row r="5" spans="1:7" ht="8.25" customHeight="1" thickBot="1" x14ac:dyDescent="0.3"/>
    <row r="6" spans="1:7" s="50" customFormat="1" ht="30.75" customHeight="1" thickBot="1" x14ac:dyDescent="0.3">
      <c r="A6" s="92" t="s">
        <v>64</v>
      </c>
      <c r="B6" s="62" t="s">
        <v>65</v>
      </c>
      <c r="C6" s="95"/>
      <c r="D6" s="96" t="s">
        <v>3</v>
      </c>
      <c r="E6" s="97"/>
      <c r="F6" s="82" t="s">
        <v>82</v>
      </c>
    </row>
    <row r="8" spans="1:7" ht="15.75" thickBot="1" x14ac:dyDescent="0.3">
      <c r="A8" s="63" t="s">
        <v>107</v>
      </c>
      <c r="B8" s="51">
        <v>3</v>
      </c>
      <c r="C8" s="52" t="s">
        <v>59</v>
      </c>
      <c r="D8" s="53"/>
      <c r="E8" s="64"/>
      <c r="F8" s="54">
        <f>SUM(F9:F12)</f>
        <v>430</v>
      </c>
    </row>
    <row r="9" spans="1:7" ht="15.75" thickTop="1" x14ac:dyDescent="0.25">
      <c r="A9" s="65" t="s">
        <v>66</v>
      </c>
      <c r="B9" s="94" t="s">
        <v>68</v>
      </c>
      <c r="C9" s="9" t="s">
        <v>95</v>
      </c>
      <c r="D9" s="9"/>
      <c r="E9" s="9"/>
      <c r="F9" s="21">
        <f>25+10+15</f>
        <v>50</v>
      </c>
    </row>
    <row r="10" spans="1:7" x14ac:dyDescent="0.25">
      <c r="A10" s="65" t="s">
        <v>84</v>
      </c>
      <c r="B10" s="94">
        <v>35900</v>
      </c>
      <c r="C10" s="9" t="s">
        <v>69</v>
      </c>
      <c r="D10" s="9"/>
      <c r="E10" s="9"/>
      <c r="F10" s="67">
        <f>250+30+100</f>
        <v>380</v>
      </c>
    </row>
    <row r="11" spans="1:7" x14ac:dyDescent="0.25">
      <c r="A11" s="24" t="s">
        <v>67</v>
      </c>
      <c r="B11" s="123"/>
      <c r="C11" s="124"/>
      <c r="D11" s="124"/>
      <c r="E11" s="124"/>
      <c r="F11" s="125"/>
    </row>
    <row r="12" spans="1:7" x14ac:dyDescent="0.25">
      <c r="B12" s="4"/>
      <c r="C12" s="4"/>
      <c r="D12" s="4"/>
      <c r="E12" s="4"/>
      <c r="F12" s="4"/>
    </row>
    <row r="15" spans="1:7" ht="15.75" customHeight="1" thickBot="1" x14ac:dyDescent="0.3"/>
    <row r="16" spans="1:7" ht="18" thickBot="1" x14ac:dyDescent="0.35">
      <c r="A16" s="47" t="s">
        <v>100</v>
      </c>
      <c r="B16" s="48"/>
      <c r="C16" s="48"/>
      <c r="D16" s="48"/>
      <c r="E16" s="48"/>
      <c r="F16" s="91">
        <f t="shared" ref="F16" si="1">F21</f>
        <v>12000</v>
      </c>
      <c r="G16" s="20"/>
    </row>
    <row r="18" spans="1:9" ht="15.75" thickBot="1" x14ac:dyDescent="0.3"/>
    <row r="19" spans="1:9" ht="30.75" thickBot="1" x14ac:dyDescent="0.3">
      <c r="A19" s="92" t="s">
        <v>64</v>
      </c>
      <c r="B19" s="62" t="s">
        <v>65</v>
      </c>
      <c r="C19" s="95"/>
      <c r="D19" s="96" t="s">
        <v>3</v>
      </c>
      <c r="E19" s="97"/>
      <c r="F19" s="82" t="s">
        <v>82</v>
      </c>
      <c r="G19" s="50"/>
    </row>
    <row r="21" spans="1:9" ht="15.75" thickBot="1" x14ac:dyDescent="0.3">
      <c r="A21" s="63" t="s">
        <v>107</v>
      </c>
      <c r="B21" s="51">
        <v>6</v>
      </c>
      <c r="C21" s="52" t="s">
        <v>60</v>
      </c>
      <c r="D21" s="53"/>
      <c r="E21" s="64"/>
      <c r="F21" s="54">
        <f>SUM(F22:F26)</f>
        <v>12000</v>
      </c>
    </row>
    <row r="22" spans="1:9" ht="15.75" thickTop="1" x14ac:dyDescent="0.25">
      <c r="A22" s="63"/>
      <c r="B22" s="94" t="s">
        <v>124</v>
      </c>
      <c r="C22" s="8" t="s">
        <v>125</v>
      </c>
      <c r="D22" s="9"/>
      <c r="E22" s="8"/>
      <c r="F22" s="21">
        <v>500</v>
      </c>
      <c r="G22" s="138"/>
      <c r="H22" s="138"/>
      <c r="I22" s="134"/>
    </row>
    <row r="23" spans="1:9" x14ac:dyDescent="0.25">
      <c r="A23" s="65" t="s">
        <v>66</v>
      </c>
      <c r="B23" s="94" t="s">
        <v>40</v>
      </c>
      <c r="C23" s="8" t="s">
        <v>96</v>
      </c>
      <c r="D23" s="9"/>
      <c r="E23" s="8"/>
      <c r="F23" s="21">
        <f>250+500+750</f>
        <v>1500</v>
      </c>
      <c r="G23" s="138"/>
      <c r="H23" s="138"/>
      <c r="I23" s="134"/>
    </row>
    <row r="24" spans="1:9" x14ac:dyDescent="0.25">
      <c r="A24" s="65" t="s">
        <v>84</v>
      </c>
      <c r="B24" s="94" t="s">
        <v>41</v>
      </c>
      <c r="C24" s="9" t="s">
        <v>97</v>
      </c>
      <c r="D24" s="9"/>
      <c r="E24" s="8"/>
      <c r="F24" s="21">
        <f>3000+1000+2500</f>
        <v>6500</v>
      </c>
      <c r="G24" s="138"/>
      <c r="H24" s="138"/>
      <c r="I24" s="134"/>
    </row>
    <row r="25" spans="1:9" x14ac:dyDescent="0.25">
      <c r="A25" s="24" t="s">
        <v>67</v>
      </c>
      <c r="B25" s="93" t="s">
        <v>42</v>
      </c>
      <c r="C25" s="10" t="s">
        <v>98</v>
      </c>
      <c r="D25" s="9"/>
      <c r="E25" s="10"/>
      <c r="F25" s="21">
        <f>1000+500</f>
        <v>1500</v>
      </c>
      <c r="G25" s="138"/>
      <c r="H25" s="138"/>
      <c r="I25" s="137"/>
    </row>
    <row r="26" spans="1:9" x14ac:dyDescent="0.25">
      <c r="B26" s="94" t="s">
        <v>43</v>
      </c>
      <c r="C26" s="8" t="s">
        <v>99</v>
      </c>
      <c r="D26" s="9"/>
      <c r="E26" s="8"/>
      <c r="F26" s="21">
        <v>2000</v>
      </c>
    </row>
  </sheetData>
  <printOptions horizontalCentered="1"/>
  <pageMargins left="0" right="0" top="0.39370078740157483" bottom="0.39370078740157483" header="0.31496062992125984" footer="0.15748031496062992"/>
  <pageSetup paperSize="9" scale="85" orientation="landscape" r:id="rId1"/>
  <headerFooter>
    <oddFooter>&amp;CProposta pressupost 2021 IERMB _ Consell de Govern 09/2020&amp;R7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8</vt:i4>
      </vt:variant>
    </vt:vector>
  </HeadingPairs>
  <TitlesOfParts>
    <vt:vector size="8" baseType="lpstr">
      <vt:lpstr>Resum</vt:lpstr>
      <vt:lpstr>Cap. 3 Ing. vendes</vt:lpstr>
      <vt:lpstr>Cap. 4 Ing. Transf.corrents</vt:lpstr>
      <vt:lpstr>Cap. 5 Ing. pat</vt:lpstr>
      <vt:lpstr>Cap. 1 Desp. Personal</vt:lpstr>
      <vt:lpstr>Cap. 2 Desp.Corrents</vt:lpstr>
      <vt:lpstr>Cap. 3-6 Df,Inv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María Reyes Ramírez Gómez</cp:lastModifiedBy>
  <cp:lastPrinted>2020-09-03T07:13:53Z</cp:lastPrinted>
  <dcterms:created xsi:type="dcterms:W3CDTF">2011-11-15T15:44:37Z</dcterms:created>
  <dcterms:modified xsi:type="dcterms:W3CDTF">2022-10-03T11:46:58Z</dcterms:modified>
</cp:coreProperties>
</file>