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Octubre/"/>
    </mc:Choice>
  </mc:AlternateContent>
  <xr:revisionPtr revIDLastSave="435" documentId="13_ncr:1_{34D2FD5A-E99D-4A7A-BB9F-9FB4EF34E2B0}" xr6:coauthVersionLast="47" xr6:coauthVersionMax="47" xr10:uidLastSave="{535EE907-E047-4779-8FA4-9E355A5DB934}"/>
  <bookViews>
    <workbookView xWindow="-120" yWindow="-120" windowWidth="29040" windowHeight="15840" tabRatio="952" xr2:uid="{00000000-000D-0000-FFFF-FFFF00000000}"/>
  </bookViews>
  <sheets>
    <sheet name="Resum General" sheetId="25" r:id="rId1"/>
    <sheet name="Resum IERMB" sheetId="15" r:id="rId2"/>
    <sheet name="Cap. 3 Ing. vendes" sheetId="19" r:id="rId3"/>
    <sheet name="Cap. 4 Ing. Transf.corrents" sheetId="18" r:id="rId4"/>
    <sheet name="Cap. 5-8 Ing. pat - Act.fin." sheetId="17" r:id="rId5"/>
    <sheet name="Cap. 1 Desp. Personal" sheetId="16" r:id="rId6"/>
    <sheet name="Cap. 2 Desp.Corrents" sheetId="11" r:id="rId7"/>
    <sheet name="Cap. 3-4-6 Df,TC,Inv" sheetId="20" r:id="rId8"/>
    <sheet name="Resum OHB" sheetId="26" r:id="rId9"/>
    <sheet name=" Cap 3-4. OHB" sheetId="29" r:id="rId10"/>
    <sheet name="Cap 5-8.OHB" sheetId="33" r:id="rId11"/>
    <sheet name="Cap 1.OHB" sheetId="36" r:id="rId12"/>
    <sheet name="Cap 2.OHB" sheetId="38" r:id="rId13"/>
    <sheet name="Cap 3-4-6 OHB" sheetId="21" r:id="rId14"/>
    <sheet name="Resum IIAB" sheetId="27" r:id="rId15"/>
    <sheet name="Cap 3-4.IIAB" sheetId="28" r:id="rId16"/>
    <sheet name="Cap. 5-8 IIAB" sheetId="42" r:id="rId17"/>
    <sheet name="Cap 1. IIAB" sheetId="35" r:id="rId18"/>
    <sheet name="Cap 2.IIAB" sheetId="37" r:id="rId19"/>
    <sheet name="Cap 3-4-6 IIAB" sheetId="3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9" l="1"/>
  <c r="G9" i="16" l="1"/>
  <c r="K8" i="35"/>
  <c r="I8" i="35"/>
  <c r="G8" i="33" l="1"/>
  <c r="I8" i="33"/>
  <c r="K8" i="33"/>
  <c r="K19" i="28" l="1"/>
  <c r="I19" i="28"/>
  <c r="K24" i="29"/>
  <c r="I24" i="29"/>
  <c r="G25" i="37"/>
  <c r="G25" i="38"/>
  <c r="I28" i="20" l="1"/>
  <c r="J28" i="20"/>
  <c r="L28" i="20"/>
  <c r="K29" i="29"/>
  <c r="I29" i="29"/>
  <c r="I26" i="39"/>
  <c r="I22" i="39" s="1"/>
  <c r="I7" i="39"/>
  <c r="I3" i="39" s="1"/>
  <c r="I16" i="39"/>
  <c r="I12" i="39" s="1"/>
  <c r="K7" i="21"/>
  <c r="I7" i="21"/>
  <c r="G24" i="26"/>
  <c r="G22" i="26"/>
  <c r="G23" i="26"/>
  <c r="G20" i="26"/>
  <c r="H8" i="36"/>
  <c r="H9" i="36"/>
  <c r="H10" i="36"/>
  <c r="H11" i="36"/>
  <c r="H12" i="36"/>
  <c r="H13" i="36"/>
  <c r="H14" i="36"/>
  <c r="F7" i="37"/>
  <c r="J31" i="11"/>
  <c r="I7" i="11"/>
  <c r="K7" i="11"/>
  <c r="G21" i="26" l="1"/>
  <c r="I7" i="20"/>
  <c r="I3" i="20" s="1"/>
  <c r="G22" i="15" s="1"/>
  <c r="I17" i="20"/>
  <c r="I13" i="20" s="1"/>
  <c r="G23" i="15" s="1"/>
  <c r="I24" i="20"/>
  <c r="G24" i="15" s="1"/>
  <c r="G21" i="15"/>
  <c r="G20" i="15"/>
  <c r="F7" i="16"/>
  <c r="G8" i="35"/>
  <c r="G19" i="28"/>
  <c r="G25" i="11"/>
  <c r="F28" i="20"/>
  <c r="G26" i="26" l="1"/>
  <c r="G26" i="15"/>
  <c r="G31" i="20" l="1"/>
  <c r="G19" i="20"/>
  <c r="K9" i="29"/>
  <c r="K30" i="29"/>
  <c r="I30" i="29"/>
  <c r="G30" i="29"/>
  <c r="F30" i="29"/>
  <c r="J31" i="29"/>
  <c r="L31" i="29"/>
  <c r="L30" i="29" s="1"/>
  <c r="K25" i="29"/>
  <c r="I25" i="29"/>
  <c r="J30" i="29" l="1"/>
  <c r="H30" i="29"/>
  <c r="G25" i="29" l="1"/>
  <c r="F25" i="29"/>
  <c r="L27" i="29"/>
  <c r="J27" i="29"/>
  <c r="G8" i="28"/>
  <c r="I8" i="28"/>
  <c r="K8" i="28"/>
  <c r="F8" i="28"/>
  <c r="J10" i="28"/>
  <c r="H10" i="28"/>
  <c r="H11" i="29"/>
  <c r="L11" i="29" s="1"/>
  <c r="J11" i="29"/>
  <c r="K18" i="39"/>
  <c r="H18" i="39"/>
  <c r="L17" i="20"/>
  <c r="J17" i="20"/>
  <c r="G17" i="20"/>
  <c r="F17" i="20"/>
  <c r="K18" i="20"/>
  <c r="H18" i="20"/>
  <c r="L16" i="39"/>
  <c r="I23" i="27" s="1"/>
  <c r="J16" i="39"/>
  <c r="J12" i="39" s="1"/>
  <c r="G16" i="39"/>
  <c r="G12" i="39" s="1"/>
  <c r="F16" i="39"/>
  <c r="D23" i="27" s="1"/>
  <c r="K16" i="21"/>
  <c r="I16" i="21"/>
  <c r="G16" i="21"/>
  <c r="F16" i="21"/>
  <c r="K17" i="39"/>
  <c r="H17" i="39"/>
  <c r="F26" i="39"/>
  <c r="F22" i="39" s="1"/>
  <c r="G26" i="39"/>
  <c r="G22" i="39" s="1"/>
  <c r="J26" i="39"/>
  <c r="J22" i="39" s="1"/>
  <c r="L26" i="39"/>
  <c r="L22" i="39" s="1"/>
  <c r="H27" i="39"/>
  <c r="K27" i="39"/>
  <c r="H28" i="39"/>
  <c r="K28" i="39"/>
  <c r="H29" i="39"/>
  <c r="K29" i="39"/>
  <c r="K16" i="39" l="1"/>
  <c r="M29" i="39"/>
  <c r="M18" i="39"/>
  <c r="M27" i="39"/>
  <c r="M17" i="39"/>
  <c r="M16" i="39" s="1"/>
  <c r="M12" i="39" s="1"/>
  <c r="M18" i="20"/>
  <c r="F12" i="39"/>
  <c r="H23" i="27"/>
  <c r="K12" i="39"/>
  <c r="L12" i="39"/>
  <c r="L10" i="28"/>
  <c r="E23" i="27"/>
  <c r="H16" i="39"/>
  <c r="F23" i="27" s="1"/>
  <c r="G23" i="27"/>
  <c r="M28" i="39"/>
  <c r="H12" i="39" l="1"/>
  <c r="J23" i="2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8" i="37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8" i="38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8" i="11"/>
  <c r="L31" i="11" l="1"/>
  <c r="H7" i="11"/>
  <c r="L16" i="37"/>
  <c r="J16" i="37"/>
  <c r="L16" i="38"/>
  <c r="J16" i="38"/>
  <c r="J14" i="11"/>
  <c r="J15" i="11"/>
  <c r="J16" i="11"/>
  <c r="J17" i="11"/>
  <c r="J18" i="11"/>
  <c r="J19" i="11"/>
  <c r="J20" i="11"/>
  <c r="J21" i="11"/>
  <c r="J22" i="11"/>
  <c r="J23" i="11"/>
  <c r="J24" i="11"/>
  <c r="J25" i="11"/>
  <c r="L16" i="11"/>
  <c r="G8" i="29"/>
  <c r="L23" i="37" l="1"/>
  <c r="J23" i="37"/>
  <c r="L23" i="11"/>
  <c r="G7" i="35" l="1"/>
  <c r="I7" i="35"/>
  <c r="K7" i="35"/>
  <c r="F7" i="35"/>
  <c r="J8" i="35"/>
  <c r="H8" i="35"/>
  <c r="L8" i="35" s="1"/>
  <c r="F28" i="29"/>
  <c r="F22" i="29"/>
  <c r="F21" i="29" l="1"/>
  <c r="G7" i="11" l="1"/>
  <c r="J22" i="42"/>
  <c r="J21" i="42" s="1"/>
  <c r="H22" i="42"/>
  <c r="L22" i="42" s="1"/>
  <c r="L21" i="42" s="1"/>
  <c r="K21" i="42"/>
  <c r="I21" i="42"/>
  <c r="G21" i="42"/>
  <c r="F21" i="42"/>
  <c r="J21" i="33"/>
  <c r="J20" i="33" s="1"/>
  <c r="H21" i="33"/>
  <c r="H20" i="33" s="1"/>
  <c r="K20" i="33"/>
  <c r="I20" i="33"/>
  <c r="G20" i="33"/>
  <c r="F20" i="33"/>
  <c r="H21" i="42" l="1"/>
  <c r="L21" i="33"/>
  <c r="L20" i="33" s="1"/>
  <c r="F21" i="17"/>
  <c r="G21" i="17"/>
  <c r="I21" i="17"/>
  <c r="K21" i="17"/>
  <c r="H22" i="17"/>
  <c r="J22" i="17"/>
  <c r="J21" i="17" s="1"/>
  <c r="H21" i="17" l="1"/>
  <c r="L22" i="17"/>
  <c r="L21" i="17" s="1"/>
  <c r="L23" i="38" l="1"/>
  <c r="J23" i="38"/>
  <c r="J17" i="38"/>
  <c r="J18" i="38"/>
  <c r="F7" i="28"/>
  <c r="F7" i="11" l="1"/>
  <c r="L10" i="11"/>
  <c r="J10" i="11"/>
  <c r="G28" i="20" l="1"/>
  <c r="H33" i="20"/>
  <c r="K33" i="20"/>
  <c r="M33" i="20" l="1"/>
  <c r="G7" i="37"/>
  <c r="I7" i="37"/>
  <c r="K7" i="37"/>
  <c r="G7" i="38"/>
  <c r="I7" i="38"/>
  <c r="K7" i="38"/>
  <c r="F7" i="38"/>
  <c r="J31" i="37" l="1"/>
  <c r="L31" i="37"/>
  <c r="J30" i="37"/>
  <c r="L30" i="37"/>
  <c r="J29" i="37"/>
  <c r="L29" i="37"/>
  <c r="J28" i="37"/>
  <c r="L28" i="37"/>
  <c r="J27" i="37"/>
  <c r="L27" i="37"/>
  <c r="J26" i="37"/>
  <c r="L26" i="37"/>
  <c r="J25" i="37"/>
  <c r="L25" i="37"/>
  <c r="J24" i="37"/>
  <c r="J22" i="37"/>
  <c r="L22" i="37"/>
  <c r="J21" i="37"/>
  <c r="L21" i="37"/>
  <c r="J20" i="37"/>
  <c r="L20" i="37"/>
  <c r="J19" i="37"/>
  <c r="L19" i="37"/>
  <c r="J18" i="37"/>
  <c r="L18" i="37"/>
  <c r="J17" i="37"/>
  <c r="L17" i="37"/>
  <c r="J15" i="37"/>
  <c r="L15" i="37"/>
  <c r="J14" i="37"/>
  <c r="L14" i="37"/>
  <c r="J13" i="37"/>
  <c r="L13" i="37"/>
  <c r="J12" i="37"/>
  <c r="L12" i="37"/>
  <c r="J11" i="37"/>
  <c r="L11" i="37"/>
  <c r="J10" i="37"/>
  <c r="L10" i="37"/>
  <c r="J9" i="37"/>
  <c r="L9" i="37"/>
  <c r="J8" i="37"/>
  <c r="L8" i="37"/>
  <c r="J7" i="37" l="1"/>
  <c r="L24" i="37"/>
  <c r="L7" i="37" s="1"/>
  <c r="H7" i="37"/>
  <c r="H10" i="35"/>
  <c r="H11" i="35"/>
  <c r="H12" i="35"/>
  <c r="H13" i="35"/>
  <c r="F18" i="33"/>
  <c r="G18" i="33"/>
  <c r="I18" i="33"/>
  <c r="K18" i="33"/>
  <c r="K17" i="33" s="1"/>
  <c r="K13" i="33" s="1"/>
  <c r="J11" i="26" s="1"/>
  <c r="H19" i="33"/>
  <c r="H18" i="33" s="1"/>
  <c r="J19" i="33"/>
  <c r="J18" i="33" s="1"/>
  <c r="I17" i="33" l="1"/>
  <c r="I13" i="33" s="1"/>
  <c r="H11" i="26" s="1"/>
  <c r="F17" i="33"/>
  <c r="F13" i="33" s="1"/>
  <c r="D11" i="26" s="1"/>
  <c r="J17" i="33"/>
  <c r="J13" i="33" s="1"/>
  <c r="I11" i="26" s="1"/>
  <c r="G17" i="33"/>
  <c r="G13" i="33" s="1"/>
  <c r="E11" i="26" s="1"/>
  <c r="H17" i="33"/>
  <c r="H13" i="33" s="1"/>
  <c r="F11" i="26" s="1"/>
  <c r="L19" i="33"/>
  <c r="L18" i="33" s="1"/>
  <c r="L17" i="33" l="1"/>
  <c r="L13" i="33" s="1"/>
  <c r="K11" i="26" s="1"/>
  <c r="L28" i="38"/>
  <c r="J28" i="38"/>
  <c r="J29" i="38"/>
  <c r="L30" i="38"/>
  <c r="J30" i="38"/>
  <c r="L31" i="38"/>
  <c r="J31" i="38"/>
  <c r="L29" i="38" l="1"/>
  <c r="I28" i="29" l="1"/>
  <c r="K28" i="29"/>
  <c r="I22" i="29"/>
  <c r="K22" i="29"/>
  <c r="G28" i="29"/>
  <c r="G22" i="29"/>
  <c r="I8" i="29"/>
  <c r="K8" i="29"/>
  <c r="F8" i="29"/>
  <c r="F7" i="29" s="1"/>
  <c r="J29" i="29"/>
  <c r="J28" i="29" s="1"/>
  <c r="H29" i="29"/>
  <c r="H28" i="29" s="1"/>
  <c r="J26" i="29"/>
  <c r="J25" i="29" s="1"/>
  <c r="H26" i="29"/>
  <c r="H25" i="29" s="1"/>
  <c r="J23" i="29"/>
  <c r="J24" i="29"/>
  <c r="H24" i="29"/>
  <c r="L24" i="29" s="1"/>
  <c r="H23" i="29"/>
  <c r="L23" i="29" s="1"/>
  <c r="G21" i="29" l="1"/>
  <c r="K21" i="29"/>
  <c r="I21" i="29"/>
  <c r="J22" i="29"/>
  <c r="J21" i="29" s="1"/>
  <c r="L22" i="29"/>
  <c r="H22" i="29"/>
  <c r="H21" i="29" s="1"/>
  <c r="L29" i="29"/>
  <c r="L28" i="29" s="1"/>
  <c r="L26" i="29"/>
  <c r="L25" i="29" s="1"/>
  <c r="L21" i="29" l="1"/>
  <c r="J9" i="28" l="1"/>
  <c r="J8" i="28" s="1"/>
  <c r="H9" i="28"/>
  <c r="H8" i="28" s="1"/>
  <c r="L17" i="29"/>
  <c r="K9" i="26" s="1"/>
  <c r="J17" i="29"/>
  <c r="I9" i="26" s="1"/>
  <c r="H17" i="29"/>
  <c r="F9" i="26" s="1"/>
  <c r="G17" i="29"/>
  <c r="E9" i="26" s="1"/>
  <c r="F17" i="29"/>
  <c r="D9" i="26" s="1"/>
  <c r="K17" i="29"/>
  <c r="J9" i="26" s="1"/>
  <c r="I17" i="29"/>
  <c r="H9" i="26" s="1"/>
  <c r="J10" i="29"/>
  <c r="H10" i="29"/>
  <c r="J9" i="29"/>
  <c r="H9" i="29"/>
  <c r="H8" i="29" s="1"/>
  <c r="L9" i="28" l="1"/>
  <c r="L8" i="28" s="1"/>
  <c r="J8" i="29"/>
  <c r="L9" i="29"/>
  <c r="F7" i="18"/>
  <c r="L10" i="29"/>
  <c r="L8" i="29" l="1"/>
  <c r="J20" i="42"/>
  <c r="J19" i="42" s="1"/>
  <c r="H20" i="42"/>
  <c r="L20" i="42" s="1"/>
  <c r="L19" i="42" s="1"/>
  <c r="K19" i="42"/>
  <c r="K18" i="42" s="1"/>
  <c r="K14" i="42" s="1"/>
  <c r="I11" i="27" s="1"/>
  <c r="I19" i="42"/>
  <c r="I18" i="42" s="1"/>
  <c r="G19" i="42"/>
  <c r="F19" i="42"/>
  <c r="F18" i="42" s="1"/>
  <c r="F14" i="42" s="1"/>
  <c r="D11" i="27" s="1"/>
  <c r="I14" i="42"/>
  <c r="G11" i="27" s="1"/>
  <c r="J9" i="42"/>
  <c r="H9" i="42"/>
  <c r="L9" i="42" s="1"/>
  <c r="L8" i="42" s="1"/>
  <c r="L7" i="42" s="1"/>
  <c r="L3" i="42" s="1"/>
  <c r="J10" i="27" s="1"/>
  <c r="K8" i="42"/>
  <c r="J8" i="42"/>
  <c r="J7" i="42" s="1"/>
  <c r="J3" i="42" s="1"/>
  <c r="H10" i="27" s="1"/>
  <c r="I8" i="42"/>
  <c r="I7" i="42" s="1"/>
  <c r="I3" i="42" s="1"/>
  <c r="G10" i="27" s="1"/>
  <c r="G8" i="42"/>
  <c r="F8" i="42"/>
  <c r="K7" i="42"/>
  <c r="K3" i="42" s="1"/>
  <c r="I10" i="27" s="1"/>
  <c r="G7" i="42"/>
  <c r="G3" i="42" s="1"/>
  <c r="E10" i="27" s="1"/>
  <c r="J19" i="28"/>
  <c r="J18" i="28" s="1"/>
  <c r="H19" i="28"/>
  <c r="L19" i="28" s="1"/>
  <c r="L18" i="28" s="1"/>
  <c r="K18" i="28"/>
  <c r="I18" i="28"/>
  <c r="G18" i="28"/>
  <c r="F18" i="28"/>
  <c r="F17" i="28" s="1"/>
  <c r="F13" i="28" s="1"/>
  <c r="D9" i="27" s="1"/>
  <c r="G19" i="17"/>
  <c r="G18" i="17" s="1"/>
  <c r="J18" i="42" l="1"/>
  <c r="J14" i="42" s="1"/>
  <c r="H11" i="27" s="1"/>
  <c r="F7" i="42"/>
  <c r="F3" i="42" s="1"/>
  <c r="D10" i="27" s="1"/>
  <c r="L18" i="42"/>
  <c r="L14" i="42" s="1"/>
  <c r="J11" i="27" s="1"/>
  <c r="G18" i="42"/>
  <c r="G14" i="42" s="1"/>
  <c r="E11" i="27" s="1"/>
  <c r="I17" i="28"/>
  <c r="I13" i="28" s="1"/>
  <c r="G9" i="27" s="1"/>
  <c r="J17" i="28"/>
  <c r="J13" i="28" s="1"/>
  <c r="H9" i="27" s="1"/>
  <c r="G17" i="28"/>
  <c r="G13" i="28" s="1"/>
  <c r="E9" i="27" s="1"/>
  <c r="K17" i="28"/>
  <c r="K13" i="28" s="1"/>
  <c r="I9" i="27" s="1"/>
  <c r="H18" i="28"/>
  <c r="H17" i="28" s="1"/>
  <c r="H13" i="28" s="1"/>
  <c r="F9" i="27" s="1"/>
  <c r="L17" i="28"/>
  <c r="L13" i="28" s="1"/>
  <c r="J9" i="27" s="1"/>
  <c r="H19" i="42"/>
  <c r="H8" i="42"/>
  <c r="H7" i="42" s="1"/>
  <c r="H3" i="42" s="1"/>
  <c r="F10" i="27" s="1"/>
  <c r="H18" i="42" l="1"/>
  <c r="H14" i="42" s="1"/>
  <c r="F11" i="27" s="1"/>
  <c r="J10" i="35" l="1"/>
  <c r="L10" i="35" l="1"/>
  <c r="K7" i="36" l="1"/>
  <c r="K25" i="21"/>
  <c r="K7" i="16"/>
  <c r="L7" i="20"/>
  <c r="K30" i="39" l="1"/>
  <c r="K26" i="39" s="1"/>
  <c r="K22" i="39" s="1"/>
  <c r="H30" i="39"/>
  <c r="I24" i="27"/>
  <c r="G24" i="27"/>
  <c r="E24" i="27"/>
  <c r="D24" i="27"/>
  <c r="K9" i="39"/>
  <c r="H9" i="39"/>
  <c r="K8" i="39"/>
  <c r="H8" i="39"/>
  <c r="L7" i="39"/>
  <c r="L3" i="39" s="1"/>
  <c r="I22" i="27" s="1"/>
  <c r="J7" i="39"/>
  <c r="J3" i="39" s="1"/>
  <c r="G22" i="27" s="1"/>
  <c r="G7" i="39"/>
  <c r="G3" i="39" s="1"/>
  <c r="E22" i="27" s="1"/>
  <c r="F7" i="39"/>
  <c r="F3" i="39" s="1"/>
  <c r="D22" i="27" s="1"/>
  <c r="K3" i="37"/>
  <c r="I21" i="27" s="1"/>
  <c r="I3" i="37"/>
  <c r="G21" i="27" s="1"/>
  <c r="G3" i="37"/>
  <c r="E21" i="27" s="1"/>
  <c r="F3" i="37"/>
  <c r="D21" i="27" s="1"/>
  <c r="J13" i="35"/>
  <c r="J12" i="35"/>
  <c r="J11" i="35"/>
  <c r="J9" i="35"/>
  <c r="H9" i="35"/>
  <c r="H7" i="35" s="1"/>
  <c r="K3" i="35"/>
  <c r="I20" i="27" s="1"/>
  <c r="I3" i="35"/>
  <c r="G20" i="27" s="1"/>
  <c r="G3" i="35"/>
  <c r="E20" i="27" s="1"/>
  <c r="F3" i="35"/>
  <c r="D20" i="27" s="1"/>
  <c r="K7" i="28"/>
  <c r="K3" i="28" s="1"/>
  <c r="I8" i="27" s="1"/>
  <c r="I13" i="27" s="1"/>
  <c r="H7" i="28"/>
  <c r="H3" i="28" s="1"/>
  <c r="F8" i="27" s="1"/>
  <c r="F13" i="27" s="1"/>
  <c r="G7" i="28"/>
  <c r="G3" i="28" s="1"/>
  <c r="E8" i="27" s="1"/>
  <c r="E13" i="27" s="1"/>
  <c r="F3" i="28"/>
  <c r="D8" i="27" s="1"/>
  <c r="D13" i="27" s="1"/>
  <c r="J30" i="21"/>
  <c r="H30" i="21"/>
  <c r="J29" i="21"/>
  <c r="H29" i="21"/>
  <c r="J28" i="21"/>
  <c r="H28" i="21"/>
  <c r="J27" i="21"/>
  <c r="H27" i="21"/>
  <c r="J26" i="21"/>
  <c r="H26" i="21"/>
  <c r="L26" i="21" s="1"/>
  <c r="I25" i="21"/>
  <c r="I21" i="21" s="1"/>
  <c r="H24" i="26" s="1"/>
  <c r="G25" i="21"/>
  <c r="G21" i="21" s="1"/>
  <c r="E24" i="26" s="1"/>
  <c r="F25" i="21"/>
  <c r="F21" i="21" s="1"/>
  <c r="D24" i="26" s="1"/>
  <c r="K21" i="21"/>
  <c r="J24" i="26" s="1"/>
  <c r="J17" i="21"/>
  <c r="J16" i="21" s="1"/>
  <c r="H17" i="21"/>
  <c r="H16" i="21" s="1"/>
  <c r="K12" i="21"/>
  <c r="J23" i="26" s="1"/>
  <c r="G12" i="21"/>
  <c r="E23" i="26" s="1"/>
  <c r="I12" i="21"/>
  <c r="H23" i="26" s="1"/>
  <c r="F12" i="21"/>
  <c r="D23" i="26" s="1"/>
  <c r="J9" i="21"/>
  <c r="H9" i="21"/>
  <c r="J8" i="21"/>
  <c r="H8" i="21"/>
  <c r="I3" i="21"/>
  <c r="H22" i="26" s="1"/>
  <c r="G7" i="21"/>
  <c r="G3" i="21" s="1"/>
  <c r="E22" i="26" s="1"/>
  <c r="F7" i="21"/>
  <c r="F3" i="21" s="1"/>
  <c r="D22" i="26" s="1"/>
  <c r="K3" i="21"/>
  <c r="J22" i="26" s="1"/>
  <c r="J27" i="38"/>
  <c r="J26" i="38"/>
  <c r="J25" i="38"/>
  <c r="J24" i="38"/>
  <c r="J22" i="38"/>
  <c r="J21" i="38"/>
  <c r="J20" i="38"/>
  <c r="F3" i="38"/>
  <c r="D21" i="26" s="1"/>
  <c r="J19" i="38"/>
  <c r="J15" i="38"/>
  <c r="J14" i="38"/>
  <c r="J13" i="38"/>
  <c r="J12" i="38"/>
  <c r="J11" i="38"/>
  <c r="J10" i="38"/>
  <c r="J9" i="38"/>
  <c r="J8" i="38"/>
  <c r="I3" i="38"/>
  <c r="H21" i="26" s="1"/>
  <c r="G3" i="38"/>
  <c r="E21" i="26" s="1"/>
  <c r="K3" i="38"/>
  <c r="J21" i="26" s="1"/>
  <c r="J14" i="36"/>
  <c r="J13" i="36"/>
  <c r="J12" i="36"/>
  <c r="J11" i="36"/>
  <c r="J10" i="36"/>
  <c r="J9" i="36"/>
  <c r="J8" i="36"/>
  <c r="I7" i="36"/>
  <c r="I3" i="36" s="1"/>
  <c r="H20" i="26" s="1"/>
  <c r="G7" i="36"/>
  <c r="G3" i="36" s="1"/>
  <c r="E20" i="26" s="1"/>
  <c r="F7" i="36"/>
  <c r="F3" i="36" s="1"/>
  <c r="D20" i="26" s="1"/>
  <c r="K3" i="36"/>
  <c r="J20" i="26" s="1"/>
  <c r="J9" i="33"/>
  <c r="J8" i="33" s="1"/>
  <c r="H9" i="33"/>
  <c r="H8" i="33" s="1"/>
  <c r="H7" i="33" s="1"/>
  <c r="H3" i="33" s="1"/>
  <c r="F10" i="26" s="1"/>
  <c r="K7" i="33"/>
  <c r="K3" i="33" s="1"/>
  <c r="J10" i="26" s="1"/>
  <c r="J7" i="33"/>
  <c r="J3" i="33" s="1"/>
  <c r="I10" i="26" s="1"/>
  <c r="I7" i="33"/>
  <c r="I3" i="33" s="1"/>
  <c r="H10" i="26" s="1"/>
  <c r="G7" i="33"/>
  <c r="G3" i="33" s="1"/>
  <c r="E10" i="26" s="1"/>
  <c r="F8" i="33"/>
  <c r="F7" i="33" s="1"/>
  <c r="F3" i="33" s="1"/>
  <c r="D10" i="26" s="1"/>
  <c r="J7" i="29"/>
  <c r="J3" i="29" s="1"/>
  <c r="I8" i="26" s="1"/>
  <c r="K7" i="29"/>
  <c r="K3" i="29" s="1"/>
  <c r="J8" i="26" s="1"/>
  <c r="I7" i="29"/>
  <c r="I3" i="29" s="1"/>
  <c r="H8" i="26" s="1"/>
  <c r="G7" i="29"/>
  <c r="G3" i="29" s="1"/>
  <c r="E8" i="26" s="1"/>
  <c r="F3" i="29"/>
  <c r="D8" i="26" s="1"/>
  <c r="K32" i="20"/>
  <c r="H32" i="20"/>
  <c r="K31" i="20"/>
  <c r="H31" i="20"/>
  <c r="K30" i="20"/>
  <c r="H30" i="20"/>
  <c r="K29" i="20"/>
  <c r="H29" i="20"/>
  <c r="J24" i="20"/>
  <c r="H24" i="15" s="1"/>
  <c r="G24" i="20"/>
  <c r="E24" i="15" s="1"/>
  <c r="F24" i="20"/>
  <c r="D24" i="15" s="1"/>
  <c r="L24" i="20"/>
  <c r="J24" i="15" s="1"/>
  <c r="K19" i="20"/>
  <c r="H19" i="20"/>
  <c r="J13" i="20"/>
  <c r="H23" i="15" s="1"/>
  <c r="F13" i="20"/>
  <c r="D23" i="15" s="1"/>
  <c r="L13" i="20"/>
  <c r="G13" i="20"/>
  <c r="E23" i="15" s="1"/>
  <c r="K9" i="20"/>
  <c r="H9" i="20"/>
  <c r="K8" i="20"/>
  <c r="H8" i="20"/>
  <c r="J7" i="20"/>
  <c r="J3" i="20" s="1"/>
  <c r="H22" i="15" s="1"/>
  <c r="G7" i="20"/>
  <c r="G3" i="20" s="1"/>
  <c r="E22" i="15" s="1"/>
  <c r="F7" i="20"/>
  <c r="F3" i="20" s="1"/>
  <c r="D22" i="15" s="1"/>
  <c r="L3" i="20"/>
  <c r="J22" i="15" s="1"/>
  <c r="J30" i="11"/>
  <c r="J29" i="11"/>
  <c r="J28" i="11"/>
  <c r="J27" i="11"/>
  <c r="J26" i="11"/>
  <c r="J13" i="11"/>
  <c r="J12" i="11"/>
  <c r="J11" i="11"/>
  <c r="J9" i="11"/>
  <c r="J8" i="11"/>
  <c r="K3" i="11"/>
  <c r="J21" i="15" s="1"/>
  <c r="I3" i="11"/>
  <c r="H21" i="15" s="1"/>
  <c r="G3" i="11"/>
  <c r="E21" i="15" s="1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J8" i="16"/>
  <c r="H8" i="16"/>
  <c r="I7" i="16"/>
  <c r="I3" i="16" s="1"/>
  <c r="H20" i="15" s="1"/>
  <c r="G7" i="16"/>
  <c r="G3" i="16" s="1"/>
  <c r="E20" i="15" s="1"/>
  <c r="F3" i="16"/>
  <c r="D20" i="15" s="1"/>
  <c r="K3" i="16"/>
  <c r="J20" i="15" s="1"/>
  <c r="J20" i="17"/>
  <c r="J19" i="17" s="1"/>
  <c r="H20" i="17"/>
  <c r="K19" i="17"/>
  <c r="K18" i="17" s="1"/>
  <c r="K14" i="17" s="1"/>
  <c r="J11" i="15" s="1"/>
  <c r="I11" i="25" s="1"/>
  <c r="I19" i="17"/>
  <c r="G14" i="17"/>
  <c r="E11" i="15" s="1"/>
  <c r="E11" i="25" s="1"/>
  <c r="F19" i="17"/>
  <c r="F18" i="17" s="1"/>
  <c r="F14" i="17" s="1"/>
  <c r="D11" i="15" s="1"/>
  <c r="D11" i="25" s="1"/>
  <c r="J9" i="17"/>
  <c r="J8" i="17" s="1"/>
  <c r="J7" i="17" s="1"/>
  <c r="J3" i="17" s="1"/>
  <c r="I10" i="15" s="1"/>
  <c r="H9" i="17"/>
  <c r="K8" i="17"/>
  <c r="K7" i="17" s="1"/>
  <c r="K3" i="17" s="1"/>
  <c r="J10" i="15" s="1"/>
  <c r="I8" i="17"/>
  <c r="I7" i="17" s="1"/>
  <c r="I3" i="17" s="1"/>
  <c r="H10" i="15" s="1"/>
  <c r="G8" i="17"/>
  <c r="G7" i="17" s="1"/>
  <c r="G3" i="17" s="1"/>
  <c r="E10" i="15" s="1"/>
  <c r="F8" i="17"/>
  <c r="F7" i="17" s="1"/>
  <c r="F3" i="17" s="1"/>
  <c r="D10" i="15" s="1"/>
  <c r="F3" i="18"/>
  <c r="D9" i="15" s="1"/>
  <c r="D9" i="25" s="1"/>
  <c r="F7" i="19"/>
  <c r="F3" i="19" s="1"/>
  <c r="D8" i="15" s="1"/>
  <c r="G7" i="19"/>
  <c r="G3" i="19" s="1"/>
  <c r="E8" i="15" s="1"/>
  <c r="J23" i="15"/>
  <c r="H26" i="39" l="1"/>
  <c r="H22" i="39" s="1"/>
  <c r="F24" i="27" s="1"/>
  <c r="J7" i="21"/>
  <c r="L13" i="16"/>
  <c r="L12" i="16"/>
  <c r="L14" i="16"/>
  <c r="L10" i="16"/>
  <c r="L11" i="16"/>
  <c r="L15" i="16"/>
  <c r="L8" i="16"/>
  <c r="H8" i="17"/>
  <c r="H7" i="17" s="1"/>
  <c r="H3" i="17" s="1"/>
  <c r="F10" i="15" s="1"/>
  <c r="J7" i="11"/>
  <c r="H17" i="20"/>
  <c r="K28" i="20"/>
  <c r="K24" i="20" s="1"/>
  <c r="I24" i="15" s="1"/>
  <c r="H28" i="20"/>
  <c r="H24" i="20" s="1"/>
  <c r="F24" i="15" s="1"/>
  <c r="H10" i="25"/>
  <c r="M8" i="20"/>
  <c r="L9" i="16"/>
  <c r="G7" i="18"/>
  <c r="G3" i="18" s="1"/>
  <c r="E9" i="15" s="1"/>
  <c r="K7" i="39"/>
  <c r="K3" i="39" s="1"/>
  <c r="H22" i="27" s="1"/>
  <c r="K7" i="18"/>
  <c r="K3" i="18" s="1"/>
  <c r="J9" i="15" s="1"/>
  <c r="I9" i="25" s="1"/>
  <c r="I10" i="25"/>
  <c r="G10" i="25"/>
  <c r="I18" i="17"/>
  <c r="I14" i="17" s="1"/>
  <c r="H11" i="15" s="1"/>
  <c r="G11" i="25" s="1"/>
  <c r="J18" i="17"/>
  <c r="J14" i="17" s="1"/>
  <c r="I11" i="15" s="1"/>
  <c r="H11" i="25" s="1"/>
  <c r="K17" i="20"/>
  <c r="K13" i="20" s="1"/>
  <c r="I23" i="15" s="1"/>
  <c r="L17" i="21"/>
  <c r="L16" i="21" s="1"/>
  <c r="J12" i="21"/>
  <c r="I23" i="26" s="1"/>
  <c r="I23" i="25"/>
  <c r="E23" i="25"/>
  <c r="E22" i="25"/>
  <c r="D23" i="25"/>
  <c r="G23" i="25"/>
  <c r="H24" i="27"/>
  <c r="J7" i="35"/>
  <c r="J3" i="35" s="1"/>
  <c r="H20" i="27" s="1"/>
  <c r="G22" i="25"/>
  <c r="E24" i="25"/>
  <c r="D10" i="25"/>
  <c r="L9" i="33"/>
  <c r="I7" i="18"/>
  <c r="L25" i="38"/>
  <c r="J7" i="38"/>
  <c r="J3" i="38" s="1"/>
  <c r="I21" i="26" s="1"/>
  <c r="H3" i="35"/>
  <c r="F20" i="27" s="1"/>
  <c r="L18" i="11"/>
  <c r="L9" i="11"/>
  <c r="L30" i="11"/>
  <c r="L29" i="11"/>
  <c r="L27" i="38"/>
  <c r="L14" i="38"/>
  <c r="L12" i="38"/>
  <c r="L21" i="38"/>
  <c r="L15" i="38"/>
  <c r="J3" i="11"/>
  <c r="I21" i="15" s="1"/>
  <c r="L28" i="11"/>
  <c r="L27" i="11"/>
  <c r="L25" i="11"/>
  <c r="L19" i="11"/>
  <c r="L15" i="11"/>
  <c r="L8" i="11"/>
  <c r="L9" i="17"/>
  <c r="L8" i="17" s="1"/>
  <c r="L7" i="17" s="1"/>
  <c r="L3" i="17" s="1"/>
  <c r="K10" i="15" s="1"/>
  <c r="K7" i="19"/>
  <c r="K3" i="19" s="1"/>
  <c r="J8" i="15" s="1"/>
  <c r="I8" i="25" s="1"/>
  <c r="M9" i="20"/>
  <c r="K7" i="20"/>
  <c r="K3" i="20" s="1"/>
  <c r="I22" i="15" s="1"/>
  <c r="M31" i="20"/>
  <c r="I24" i="25"/>
  <c r="L9" i="21"/>
  <c r="L8" i="21"/>
  <c r="H7" i="21"/>
  <c r="H3" i="21" s="1"/>
  <c r="F22" i="26" s="1"/>
  <c r="L29" i="21"/>
  <c r="L28" i="21"/>
  <c r="L25" i="21" s="1"/>
  <c r="G24" i="25"/>
  <c r="I22" i="25"/>
  <c r="L14" i="36"/>
  <c r="L8" i="36"/>
  <c r="L9" i="36"/>
  <c r="J3" i="37"/>
  <c r="H21" i="27" s="1"/>
  <c r="H19" i="17"/>
  <c r="L20" i="17"/>
  <c r="L19" i="17" s="1"/>
  <c r="E20" i="25"/>
  <c r="H7" i="16"/>
  <c r="E10" i="25"/>
  <c r="H26" i="15"/>
  <c r="H7" i="39"/>
  <c r="H3" i="39" s="1"/>
  <c r="F22" i="27" s="1"/>
  <c r="F3" i="11"/>
  <c r="D21" i="15" s="1"/>
  <c r="L22" i="11"/>
  <c r="E26" i="27"/>
  <c r="E28" i="27" s="1"/>
  <c r="E13" i="26"/>
  <c r="L8" i="38"/>
  <c r="L22" i="38"/>
  <c r="M19" i="20"/>
  <c r="D22" i="25"/>
  <c r="H3" i="11"/>
  <c r="F21" i="15" s="1"/>
  <c r="L24" i="11"/>
  <c r="H13" i="26"/>
  <c r="L12" i="36"/>
  <c r="L13" i="38"/>
  <c r="L17" i="38"/>
  <c r="L27" i="21"/>
  <c r="L30" i="21"/>
  <c r="D26" i="26"/>
  <c r="L19" i="38"/>
  <c r="F10" i="25"/>
  <c r="L20" i="11"/>
  <c r="M29" i="20"/>
  <c r="M32" i="20"/>
  <c r="D26" i="27"/>
  <c r="D28" i="27" s="1"/>
  <c r="L11" i="11"/>
  <c r="H3" i="37"/>
  <c r="F21" i="27" s="1"/>
  <c r="E8" i="25"/>
  <c r="E26" i="15"/>
  <c r="D24" i="25"/>
  <c r="J7" i="16"/>
  <c r="J3" i="16" s="1"/>
  <c r="I20" i="15" s="1"/>
  <c r="L13" i="11"/>
  <c r="L17" i="11"/>
  <c r="M30" i="20"/>
  <c r="H7" i="36"/>
  <c r="L10" i="36"/>
  <c r="L10" i="38"/>
  <c r="L7" i="28"/>
  <c r="L3" i="28" s="1"/>
  <c r="J8" i="27" s="1"/>
  <c r="J13" i="27" s="1"/>
  <c r="I7" i="28"/>
  <c r="I3" i="28" s="1"/>
  <c r="G8" i="27" s="1"/>
  <c r="G13" i="27" s="1"/>
  <c r="H12" i="21"/>
  <c r="F23" i="26" s="1"/>
  <c r="H7" i="20"/>
  <c r="H3" i="20" s="1"/>
  <c r="F22" i="15" s="1"/>
  <c r="M8" i="39"/>
  <c r="I7" i="19"/>
  <c r="I3" i="19" s="1"/>
  <c r="H8" i="15" s="1"/>
  <c r="L14" i="11"/>
  <c r="H13" i="20"/>
  <c r="F23" i="15" s="1"/>
  <c r="D13" i="26"/>
  <c r="J7" i="28"/>
  <c r="J3" i="28" s="1"/>
  <c r="H8" i="27" s="1"/>
  <c r="H13" i="27" s="1"/>
  <c r="I21" i="25"/>
  <c r="H7" i="38"/>
  <c r="H25" i="21"/>
  <c r="H21" i="21" s="1"/>
  <c r="F24" i="26" s="1"/>
  <c r="J7" i="36"/>
  <c r="J3" i="36" s="1"/>
  <c r="I20" i="26" s="1"/>
  <c r="L11" i="38"/>
  <c r="L26" i="38"/>
  <c r="J3" i="21"/>
  <c r="I22" i="26" s="1"/>
  <c r="M9" i="39"/>
  <c r="L13" i="36"/>
  <c r="L12" i="11"/>
  <c r="L21" i="11"/>
  <c r="H7" i="29"/>
  <c r="H3" i="29" s="1"/>
  <c r="F8" i="26" s="1"/>
  <c r="F13" i="26" s="1"/>
  <c r="L7" i="29"/>
  <c r="L3" i="29" s="1"/>
  <c r="K8" i="26" s="1"/>
  <c r="L11" i="36"/>
  <c r="L9" i="38"/>
  <c r="L18" i="38"/>
  <c r="L24" i="38"/>
  <c r="J25" i="21"/>
  <c r="J21" i="21" s="1"/>
  <c r="I24" i="26" s="1"/>
  <c r="M30" i="39"/>
  <c r="M26" i="39" s="1"/>
  <c r="M22" i="39" s="1"/>
  <c r="D13" i="15"/>
  <c r="D8" i="25"/>
  <c r="G21" i="25"/>
  <c r="H26" i="26"/>
  <c r="E21" i="25"/>
  <c r="E26" i="26"/>
  <c r="L12" i="35"/>
  <c r="L9" i="35"/>
  <c r="L13" i="35"/>
  <c r="L11" i="35"/>
  <c r="G26" i="27"/>
  <c r="G20" i="25"/>
  <c r="D20" i="25"/>
  <c r="I26" i="27"/>
  <c r="I28" i="27" s="1"/>
  <c r="I20" i="25"/>
  <c r="J26" i="26"/>
  <c r="I13" i="26"/>
  <c r="J13" i="26"/>
  <c r="J26" i="15"/>
  <c r="L8" i="33" l="1"/>
  <c r="L7" i="33" s="1"/>
  <c r="L3" i="33" s="1"/>
  <c r="K10" i="26" s="1"/>
  <c r="M7" i="20"/>
  <c r="M3" i="20" s="1"/>
  <c r="K22" i="15" s="1"/>
  <c r="L7" i="16"/>
  <c r="M28" i="20"/>
  <c r="L7" i="21"/>
  <c r="L3" i="21" s="1"/>
  <c r="K22" i="26" s="1"/>
  <c r="H3" i="36"/>
  <c r="F20" i="26" s="1"/>
  <c r="D13" i="25"/>
  <c r="H3" i="16"/>
  <c r="F20" i="15" s="1"/>
  <c r="J7" i="18"/>
  <c r="J3" i="18" s="1"/>
  <c r="I9" i="15" s="1"/>
  <c r="H9" i="25" s="1"/>
  <c r="I3" i="18"/>
  <c r="H9" i="15" s="1"/>
  <c r="H23" i="25"/>
  <c r="M17" i="20"/>
  <c r="M13" i="20" s="1"/>
  <c r="K23" i="15" s="1"/>
  <c r="L12" i="21"/>
  <c r="K23" i="26" s="1"/>
  <c r="M7" i="39"/>
  <c r="M3" i="39" s="1"/>
  <c r="J22" i="27" s="1"/>
  <c r="H26" i="27"/>
  <c r="H28" i="27" s="1"/>
  <c r="L7" i="35"/>
  <c r="L3" i="35" s="1"/>
  <c r="J20" i="27" s="1"/>
  <c r="L7" i="19"/>
  <c r="L3" i="19" s="1"/>
  <c r="K8" i="15" s="1"/>
  <c r="J8" i="25" s="1"/>
  <c r="H18" i="17"/>
  <c r="H14" i="17" s="1"/>
  <c r="F11" i="15" s="1"/>
  <c r="F11" i="25" s="1"/>
  <c r="L18" i="17"/>
  <c r="L14" i="17" s="1"/>
  <c r="K11" i="15" s="1"/>
  <c r="J11" i="25" s="1"/>
  <c r="M24" i="20"/>
  <c r="K24" i="15" s="1"/>
  <c r="L3" i="16"/>
  <c r="K20" i="15" s="1"/>
  <c r="D28" i="26"/>
  <c r="L21" i="21"/>
  <c r="K24" i="26" s="1"/>
  <c r="H21" i="25"/>
  <c r="E26" i="25"/>
  <c r="E9" i="25"/>
  <c r="E13" i="25" s="1"/>
  <c r="E13" i="15"/>
  <c r="E28" i="15" s="1"/>
  <c r="H28" i="26"/>
  <c r="I13" i="25"/>
  <c r="E28" i="26"/>
  <c r="J13" i="15"/>
  <c r="J28" i="15" s="1"/>
  <c r="J7" i="19"/>
  <c r="J3" i="19" s="1"/>
  <c r="I8" i="15" s="1"/>
  <c r="I26" i="25"/>
  <c r="H24" i="25"/>
  <c r="I26" i="15"/>
  <c r="F22" i="25"/>
  <c r="J24" i="27"/>
  <c r="F26" i="27"/>
  <c r="F28" i="27" s="1"/>
  <c r="F24" i="25"/>
  <c r="F23" i="25"/>
  <c r="I26" i="26"/>
  <c r="I28" i="26" s="1"/>
  <c r="L7" i="36"/>
  <c r="L3" i="36" s="1"/>
  <c r="K20" i="26" s="1"/>
  <c r="L3" i="37"/>
  <c r="J21" i="27" s="1"/>
  <c r="H20" i="25"/>
  <c r="D26" i="15"/>
  <c r="D21" i="25"/>
  <c r="D26" i="25" s="1"/>
  <c r="L7" i="18"/>
  <c r="H7" i="18"/>
  <c r="L20" i="38"/>
  <c r="L7" i="38" s="1"/>
  <c r="H7" i="19"/>
  <c r="H3" i="19" s="1"/>
  <c r="F8" i="15" s="1"/>
  <c r="H22" i="25"/>
  <c r="G28" i="27"/>
  <c r="J28" i="26"/>
  <c r="G26" i="25"/>
  <c r="L26" i="11"/>
  <c r="G8" i="25"/>
  <c r="H3" i="38"/>
  <c r="F21" i="26" s="1"/>
  <c r="F21" i="25" s="1"/>
  <c r="J10" i="25" l="1"/>
  <c r="K13" i="26"/>
  <c r="F20" i="25"/>
  <c r="F26" i="25" s="1"/>
  <c r="F26" i="15"/>
  <c r="L7" i="11"/>
  <c r="L3" i="11" s="1"/>
  <c r="K21" i="15" s="1"/>
  <c r="K26" i="15" s="1"/>
  <c r="D28" i="25"/>
  <c r="J22" i="25"/>
  <c r="G9" i="25"/>
  <c r="G13" i="25" s="1"/>
  <c r="G28" i="25" s="1"/>
  <c r="H13" i="15"/>
  <c r="H28" i="15" s="1"/>
  <c r="J23" i="25"/>
  <c r="L3" i="38"/>
  <c r="K21" i="26" s="1"/>
  <c r="K26" i="26" s="1"/>
  <c r="K28" i="26" s="1"/>
  <c r="J24" i="25"/>
  <c r="I28" i="25"/>
  <c r="E28" i="25"/>
  <c r="I13" i="15"/>
  <c r="I28" i="15" s="1"/>
  <c r="H3" i="18"/>
  <c r="F9" i="15" s="1"/>
  <c r="F9" i="25" s="1"/>
  <c r="L3" i="18"/>
  <c r="K9" i="15" s="1"/>
  <c r="H8" i="25"/>
  <c r="H13" i="25" s="1"/>
  <c r="H26" i="25"/>
  <c r="F8" i="25"/>
  <c r="F26" i="26"/>
  <c r="F28" i="26" s="1"/>
  <c r="J26" i="27"/>
  <c r="J28" i="27" s="1"/>
  <c r="J20" i="25"/>
  <c r="J21" i="25" l="1"/>
  <c r="J26" i="25" s="1"/>
  <c r="F13" i="15"/>
  <c r="J9" i="25"/>
  <c r="J13" i="25" s="1"/>
  <c r="K13" i="15"/>
  <c r="K28" i="15" s="1"/>
  <c r="F13" i="25"/>
  <c r="F14" i="25" s="1"/>
  <c r="H28" i="25"/>
  <c r="F28" i="25" l="1"/>
  <c r="F28" i="15"/>
  <c r="F14" i="15"/>
  <c r="J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Romero Valle</author>
  </authors>
  <commentList>
    <comment ref="G9" authorId="0" shapeId="0" xr:uid="{3E3B36F2-79BC-498D-9F03-0D92122BF6C4}">
      <text>
        <r>
          <rPr>
            <b/>
            <sz val="9"/>
            <color indexed="81"/>
            <rFont val="Tahoma"/>
            <family val="2"/>
          </rPr>
          <t>Ana Romero Valle:</t>
        </r>
        <r>
          <rPr>
            <sz val="9"/>
            <color indexed="81"/>
            <rFont val="Tahoma"/>
            <family val="2"/>
          </rPr>
          <t xml:space="preserve">
Pendent modificació crèdit
</t>
        </r>
      </text>
    </comment>
    <comment ref="I21" authorId="0" shapeId="0" xr:uid="{A8D61D87-8706-4BB5-BF54-EE020AD6AC54}">
      <text>
        <r>
          <rPr>
            <b/>
            <sz val="9"/>
            <color indexed="81"/>
            <rFont val="Tahoma"/>
            <family val="2"/>
          </rPr>
          <t>Ana Romero Valle:</t>
        </r>
        <r>
          <rPr>
            <sz val="9"/>
            <color indexed="81"/>
            <rFont val="Tahoma"/>
            <family val="2"/>
          </rPr>
          <t xml:space="preserve">
Pendent executar: 66.274,94 €</t>
        </r>
      </text>
    </comment>
    <comment ref="K21" authorId="0" shapeId="0" xr:uid="{E85C4365-B92F-47E8-ADB9-9DB81A3DD0C8}">
      <text>
        <r>
          <rPr>
            <b/>
            <sz val="9"/>
            <color indexed="81"/>
            <rFont val="Tahoma"/>
            <family val="2"/>
          </rPr>
          <t>Ana Romero Valle:</t>
        </r>
        <r>
          <rPr>
            <sz val="9"/>
            <color indexed="81"/>
            <rFont val="Tahoma"/>
            <family val="2"/>
          </rPr>
          <t xml:space="preserve">
Pendent executar: 66.274,94 €</t>
        </r>
      </text>
    </comment>
  </commentList>
</comments>
</file>

<file path=xl/sharedStrings.xml><?xml version="1.0" encoding="utf-8"?>
<sst xmlns="http://schemas.openxmlformats.org/spreadsheetml/2006/main" count="851" uniqueCount="200">
  <si>
    <t>PREVISIÓ ESTAT D'INGRESSOS:</t>
  </si>
  <si>
    <t xml:space="preserve">Capítol  </t>
  </si>
  <si>
    <t xml:space="preserve">   Descripció</t>
  </si>
  <si>
    <t xml:space="preserve">Pressupost                           </t>
  </si>
  <si>
    <t>Modificació crèdit</t>
  </si>
  <si>
    <t>Pressupost              actual</t>
  </si>
  <si>
    <t>Deutors</t>
  </si>
  <si>
    <t>Ingressos (cobrat)</t>
  </si>
  <si>
    <t>Saldo</t>
  </si>
  <si>
    <t>Taxes, preus públics i altres ingressos</t>
  </si>
  <si>
    <t xml:space="preserve">Transferències corrents </t>
  </si>
  <si>
    <t>Ingressos patrimonials</t>
  </si>
  <si>
    <t>Actius financers</t>
  </si>
  <si>
    <t>TOTAL PREVISIÓ ESTAT D'INGRESSOS</t>
  </si>
  <si>
    <t>PREVISIÓ ESTAT DE DESPESES: Programa: 462</t>
  </si>
  <si>
    <t>Creditors</t>
  </si>
  <si>
    <t>Depeses (pagat)</t>
  </si>
  <si>
    <t>Despeses de Personal</t>
  </si>
  <si>
    <t>Despeses corrents de béns i serveis</t>
  </si>
  <si>
    <t>Despeses financeres</t>
  </si>
  <si>
    <t>Transferències corrents</t>
  </si>
  <si>
    <t>Inversions reals</t>
  </si>
  <si>
    <t>TOTAL PREVISIÓ ESTAT DE DESPESES</t>
  </si>
  <si>
    <t>Saldos…</t>
  </si>
  <si>
    <t>PREVISIÓ ESTAT DE DESPESES: Programa: 462.00</t>
  </si>
  <si>
    <t>IERMB</t>
  </si>
  <si>
    <t>CAPÍTOL 3: Taxes, preus públics i altres ingressos</t>
  </si>
  <si>
    <t>Capítol  /  Concepte</t>
  </si>
  <si>
    <t>Descripció</t>
  </si>
  <si>
    <t xml:space="preserve">Pressupost </t>
  </si>
  <si>
    <t>Venda de publicacions</t>
  </si>
  <si>
    <t>Altres ingressos diversos</t>
  </si>
  <si>
    <t>Ajuntament BCN</t>
  </si>
  <si>
    <t>Enquesta de Mobilitat en dia Feiner (EMEF)</t>
  </si>
  <si>
    <t>ATM</t>
  </si>
  <si>
    <t>Explotació mostra municipal EVAMB 2022</t>
  </si>
  <si>
    <t>Ajuntament Hospitalet de Llobregat</t>
  </si>
  <si>
    <t>Pla Estratègic Granollers</t>
  </si>
  <si>
    <t>Ajuntament de Granollers</t>
  </si>
  <si>
    <t>Altres estudis o activitats</t>
  </si>
  <si>
    <t>Varis</t>
  </si>
  <si>
    <t xml:space="preserve">CAPÍTOL 4: Transferències corrents </t>
  </si>
  <si>
    <t>Pressupost</t>
  </si>
  <si>
    <t>Departament d'Empresa i Ocupació (Gencat)</t>
  </si>
  <si>
    <t>Global Entrepreneurship Monitor Catalunya</t>
  </si>
  <si>
    <t>Universitat Autònoma de Barcelona</t>
  </si>
  <si>
    <t>Aportació Institucional</t>
  </si>
  <si>
    <t>Diputació de Barcelona</t>
  </si>
  <si>
    <t>Ajuntament de Barcelona</t>
  </si>
  <si>
    <t xml:space="preserve">Aportació Institucional </t>
  </si>
  <si>
    <t>Contracte Programa Àrea Drets Socials</t>
  </si>
  <si>
    <t>Àrea Metropolitana de Barcelona</t>
  </si>
  <si>
    <t xml:space="preserve">Contracte Programa </t>
  </si>
  <si>
    <t>CAPÍTOL 5: Ingressos patrimonials</t>
  </si>
  <si>
    <t>Interessos de dipòsits</t>
  </si>
  <si>
    <t>CAPÍTOL 8: Actius Financers</t>
  </si>
  <si>
    <t>Pressupost Inicial</t>
  </si>
  <si>
    <t>Actius Financers</t>
  </si>
  <si>
    <t>Romanent de Tresoreria amb despesa afectada</t>
  </si>
  <si>
    <t>CAPÍTOL 1: Despeses de personal</t>
  </si>
  <si>
    <t>Programa</t>
  </si>
  <si>
    <t>Capítol / concepte</t>
  </si>
  <si>
    <t>Despeses (pagat)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</si>
  <si>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</si>
  <si>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</si>
  <si>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</si>
  <si>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</si>
  <si>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</si>
  <si>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</si>
  <si>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</si>
  <si>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</si>
  <si>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</si>
  <si>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</si>
  <si>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</si>
  <si>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</si>
  <si>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</si>
  <si>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</si>
  <si>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</si>
  <si>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</si>
  <si>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</si>
  <si>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</si>
  <si>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</si>
  <si>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</si>
  <si>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</si>
  <si>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</si>
  <si>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</si>
  <si>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</si>
  <si>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</si>
  <si>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</si>
  <si>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</si>
  <si>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</si>
  <si>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</si>
  <si>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procès 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</si>
  <si>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</si>
  <si>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</si>
  <si>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</si>
  <si>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</si>
  <si>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</si>
  <si>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</si>
  <si>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</si>
  <si>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</si>
  <si>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</si>
  <si>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</si>
  <si>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</si>
  <si>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</si>
  <si>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</si>
  <si>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</si>
  <si>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</si>
  <si>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</si>
  <si>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</si>
  <si>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</si>
  <si>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22699</t>
  </si>
  <si>
    <t>Altres despeses diverses</t>
  </si>
  <si>
    <t>22706</t>
  </si>
  <si>
    <t>22799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</si>
  <si>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</si>
  <si>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</si>
  <si>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</si>
  <si>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</si>
  <si>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</si>
  <si>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</si>
  <si>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</si>
  <si>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</si>
  <si>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</si>
  <si>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</si>
  <si>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</si>
  <si>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</si>
  <si>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</si>
  <si>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</si>
  <si>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46700</t>
  </si>
  <si>
    <t>A Consorcis</t>
  </si>
  <si>
    <t xml:space="preserve">CAPÍTOL 6: Inversions reals 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</si>
  <si>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</si>
  <si>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</si>
  <si>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</si>
  <si>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</si>
  <si>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</si>
  <si>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</si>
  <si>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64100</t>
  </si>
  <si>
    <t>Aplicacions informàtiques</t>
  </si>
  <si>
    <t>PREVISIÓ ESTAT DE DESPESES: Programa: 462.01</t>
  </si>
  <si>
    <t>OHB</t>
  </si>
  <si>
    <t>Ajuntament BCN (IMHAB)</t>
  </si>
  <si>
    <t>* Aquesta encomana de gestió vehicula les aportacions de la pròpia AMB (25%), de la Diputació de BCN (25%) i de la Generalitat de Catalunya (25%)</t>
  </si>
  <si>
    <t>462.01</t>
  </si>
  <si>
    <t>Incorporació romanent</t>
  </si>
  <si>
    <t>63300</t>
  </si>
  <si>
    <t>Maquinaria, instal·lacions tècniques i utillatge</t>
  </si>
  <si>
    <t>PREVISIÓ ESTAT DE DESPESES: Programa: 462.02</t>
  </si>
  <si>
    <t>IIAB</t>
  </si>
  <si>
    <t>462.02</t>
  </si>
  <si>
    <t>20600</t>
  </si>
  <si>
    <t>Arrendaments d'equips per a processos d'informació</t>
  </si>
  <si>
    <t>Reparacions, manten.i conservació. Maquinària, instal·lacions</t>
  </si>
  <si>
    <t>Rep., manteniment i cons. Equips processos d'informació</t>
  </si>
  <si>
    <t>22610</t>
  </si>
  <si>
    <t>Comunicació</t>
  </si>
  <si>
    <t>Import</t>
  </si>
  <si>
    <t>* EVAMB+GEMUAB+JTrullen+EPlatges+TCGEM+EMEF+ECURB+ECAMB+Màster+Direcció+Ergasat+Notari+OHB+IIAB</t>
  </si>
  <si>
    <t>** Ssarasa+JMedina+OHB+IIAB</t>
  </si>
  <si>
    <t>*** AMB Xifres+RPapers64+ GEM (Anuari a càrrec romanents 2021)+IIAB</t>
  </si>
  <si>
    <t>Estudis i treballs tècnics*</t>
  </si>
  <si>
    <t>Treballs realitzats per persones físiques o jurídiques**</t>
  </si>
  <si>
    <t>Despeses de publicacions***</t>
  </si>
  <si>
    <t>* EVAMB+GEMUAB+JTrullen+EPlatges+TCGEM+EMEF+ECURB+ECAMB+Màster+Direcció+Ergasat+Notari</t>
  </si>
  <si>
    <t>** Ssarasa+Jmedina</t>
  </si>
  <si>
    <t>*** AMB Xifres+RPapers64+ GEM (Anuari a càrrec romanents 2021)</t>
  </si>
  <si>
    <t>Romanent de Tresoreria per a despeses generals</t>
  </si>
  <si>
    <t>Vehicle privat i comerç</t>
  </si>
  <si>
    <t>Altres transferències UE</t>
  </si>
  <si>
    <t>EIT Urban Mobility. Inclusify</t>
  </si>
  <si>
    <t>PRESSUPOST IERMB 2023</t>
  </si>
  <si>
    <t>PRESSUPOST OHB 2023</t>
  </si>
  <si>
    <t>PRESSUPOST IIAB 2023</t>
  </si>
  <si>
    <t>Suport Pla de Treball OHB 2023 (25%)</t>
  </si>
  <si>
    <t>Altres estudis (Xifres habitatge, visor dades, etc.)</t>
  </si>
  <si>
    <t>Aportació OHB 2023 (25%)</t>
  </si>
  <si>
    <t>Subvenció OHB 2023 (25%)</t>
  </si>
  <si>
    <t>Encomana de gestió Pla del Joc 2023</t>
  </si>
  <si>
    <t>Subvenció IVU 2023</t>
  </si>
  <si>
    <t>22003</t>
  </si>
  <si>
    <t>Llicències i programes informàtics</t>
  </si>
  <si>
    <t>Escola Administració Pública de Catalunya</t>
  </si>
  <si>
    <t>Observatori DESC</t>
  </si>
  <si>
    <t>Aportació OHB 2023 (12,5%) _ Incasòl</t>
  </si>
  <si>
    <t>45390</t>
  </si>
  <si>
    <t>A societats mercantils, entitats públiques</t>
  </si>
  <si>
    <t>Altres estudis</t>
  </si>
  <si>
    <t>Subvenció OHB 2022 (25%)</t>
  </si>
  <si>
    <t>Altres organismes autònoms i agències</t>
  </si>
  <si>
    <t xml:space="preserve">I+D AGROECOSCALING </t>
  </si>
  <si>
    <t>D'organismes autònoms i agències de les CCAA</t>
  </si>
  <si>
    <t>Aportació OHB 2023 (12,5%) _ Agència Hab. Cat.</t>
  </si>
  <si>
    <t>De famílies e institucions sense ànim de lucre</t>
  </si>
  <si>
    <t>Aval. del Fons Next Generation en matèria habitatge</t>
  </si>
  <si>
    <t>Despeses autoritzades (fins fase AD)</t>
  </si>
  <si>
    <t>Àrea Drets Socials Aj. de Barcelona</t>
  </si>
  <si>
    <t>Obligacions reconegudes 30/09/2023</t>
  </si>
  <si>
    <t>*</t>
  </si>
  <si>
    <t>Drets reconeguts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</si>
</sst>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u/>
      <sz val="14"/>
      <color theme="1"/>
      <name val="Open Sans"/>
      <family val="2"/>
    </font>
    <font>
      <b/>
      <sz val="11"/>
      <color theme="1"/>
      <name val="Open Sans"/>
      <family val="2"/>
    </font>
    <font>
      <b/>
      <sz val="11"/>
      <name val="Open Sans"/>
      <family val="2"/>
    </font>
    <font>
      <b/>
      <sz val="11"/>
      <color indexed="8"/>
      <name val="Open Sans"/>
      <family val="2"/>
    </font>
    <font>
      <i/>
      <sz val="11"/>
      <color theme="1"/>
      <name val="Open Sans"/>
      <family val="2"/>
    </font>
    <font>
      <sz val="11"/>
      <name val="Open Sans"/>
      <family val="2"/>
    </font>
    <font>
      <b/>
      <sz val="14"/>
      <name val="Open Sans"/>
      <family val="2"/>
    </font>
    <font>
      <sz val="14"/>
      <name val="Open Sans"/>
      <family val="2"/>
    </font>
    <font>
      <b/>
      <i/>
      <sz val="11"/>
      <color theme="1"/>
      <name val="Open Sans"/>
      <family val="2"/>
    </font>
    <font>
      <b/>
      <sz val="13"/>
      <color theme="1"/>
      <name val="Open Sans"/>
      <family val="2"/>
    </font>
    <font>
      <i/>
      <sz val="11"/>
      <color rgb="FFFF0000"/>
      <name val="Open Sans"/>
      <family val="2"/>
    </font>
    <font>
      <sz val="8"/>
      <color theme="1"/>
      <name val="Open Sans"/>
      <family val="2"/>
    </font>
    <font>
      <sz val="13"/>
      <color theme="1"/>
      <name val="Open Sans"/>
      <family val="2"/>
    </font>
    <font>
      <sz val="10"/>
      <color theme="1"/>
      <name val="Open Sans"/>
      <family val="2"/>
    </font>
    <font>
      <sz val="11"/>
      <color rgb="FFFF0000"/>
      <name val="Open Sans"/>
      <family val="2"/>
    </font>
    <font>
      <sz val="11"/>
      <color rgb="FFC00000"/>
      <name val="Open Sans"/>
      <family val="2"/>
    </font>
    <font>
      <i/>
      <sz val="11"/>
      <name val="Open Sans"/>
      <family val="2"/>
    </font>
    <font>
      <i/>
      <sz val="9"/>
      <name val="Open Sans"/>
      <family val="2"/>
    </font>
    <font>
      <b/>
      <i/>
      <sz val="11"/>
      <color rgb="FFC00000"/>
      <name val="Open Sans"/>
      <family val="2"/>
    </font>
    <font>
      <sz val="10"/>
      <name val="Open Sans"/>
      <family val="2"/>
    </font>
    <font>
      <sz val="16"/>
      <color theme="1"/>
      <name val="Open Sans"/>
      <family val="2"/>
    </font>
    <font>
      <sz val="1"/>
      <color theme="1"/>
      <name val="Open Sans"/>
      <family val="2"/>
    </font>
    <font>
      <i/>
      <sz val="1"/>
      <color theme="1"/>
      <name val="Open Sans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name val="Open Sans"/>
      <family val="2"/>
    </font>
    <font>
      <sz val="11"/>
      <name val="Open Sans"/>
      <family val="2"/>
    </font>
    <font>
      <sz val="11"/>
      <color theme="1"/>
      <name val="Open Sans"/>
      <family val="2"/>
    </font>
    <font>
      <i/>
      <sz val="11"/>
      <color theme="1"/>
      <name val="Calibri"/>
      <family val="2"/>
      <scheme val="minor"/>
    </font>
    <font>
      <sz val="12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0" fontId="30" fillId="4" borderId="0" applyNumberFormat="0" applyBorder="0" applyAlignment="0" applyProtection="0"/>
    <xf numFmtId="0" fontId="29" fillId="0" borderId="23" applyNumberFormat="0" applyFill="0" applyAlignment="0" applyProtection="0"/>
  </cellStyleXfs>
  <cellXfs count="158">
    <xf numFmtId="0" fontId="0" fillId="0" borderId="0" xfId="0"/>
    <xf numFmtId="0" fontId="4" fillId="0" borderId="0" xfId="0" applyFont="1"/>
    <xf numFmtId="0" fontId="5" fillId="2" borderId="3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6" fillId="0" borderId="0" xfId="0" applyFont="1"/>
    <xf numFmtId="4" fontId="7" fillId="0" borderId="9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4" fontId="7" fillId="0" borderId="16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7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 applyAlignment="1">
      <alignment horizontal="right" vertical="center" wrapText="1"/>
    </xf>
    <xf numFmtId="1" fontId="4" fillId="0" borderId="8" xfId="0" quotePrefix="1" applyNumberFormat="1" applyFont="1" applyBorder="1" applyAlignment="1">
      <alignment horizontal="center"/>
    </xf>
    <xf numFmtId="0" fontId="4" fillId="0" borderId="8" xfId="0" applyFont="1" applyBorder="1"/>
    <xf numFmtId="4" fontId="11" fillId="0" borderId="12" xfId="0" applyNumberFormat="1" applyFont="1" applyBorder="1"/>
    <xf numFmtId="49" fontId="4" fillId="0" borderId="0" xfId="0" applyNumberFormat="1" applyFont="1" applyAlignment="1">
      <alignment horizontal="right"/>
    </xf>
    <xf numFmtId="3" fontId="12" fillId="3" borderId="8" xfId="0" applyNumberFormat="1" applyFont="1" applyFill="1" applyBorder="1" applyAlignment="1">
      <alignment horizontal="left"/>
    </xf>
    <xf numFmtId="0" fontId="13" fillId="3" borderId="8" xfId="0" applyFont="1" applyFill="1" applyBorder="1"/>
    <xf numFmtId="4" fontId="12" fillId="3" borderId="8" xfId="0" applyNumberFormat="1" applyFont="1" applyFill="1" applyBorder="1"/>
    <xf numFmtId="0" fontId="13" fillId="0" borderId="0" xfId="0" applyFont="1"/>
    <xf numFmtId="3" fontId="1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4" fontId="11" fillId="0" borderId="8" xfId="0" applyNumberFormat="1" applyFont="1" applyBorder="1"/>
    <xf numFmtId="4" fontId="4" fillId="0" borderId="0" xfId="0" applyNumberFormat="1" applyFont="1"/>
    <xf numFmtId="4" fontId="10" fillId="0" borderId="0" xfId="0" applyNumberFormat="1" applyFont="1" applyAlignment="1">
      <alignment horizontal="right"/>
    </xf>
    <xf numFmtId="0" fontId="5" fillId="0" borderId="0" xfId="0" applyFont="1"/>
    <xf numFmtId="0" fontId="15" fillId="2" borderId="3" xfId="0" applyFont="1" applyFill="1" applyBorder="1"/>
    <xf numFmtId="0" fontId="15" fillId="2" borderId="5" xfId="0" applyFont="1" applyFill="1" applyBorder="1"/>
    <xf numFmtId="4" fontId="15" fillId="2" borderId="4" xfId="0" applyNumberFormat="1" applyFont="1" applyFill="1" applyBorder="1"/>
    <xf numFmtId="0" fontId="15" fillId="0" borderId="0" xfId="0" applyFont="1"/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3" xfId="0" applyFont="1" applyFill="1" applyBorder="1"/>
    <xf numFmtId="4" fontId="10" fillId="3" borderId="13" xfId="0" applyNumberFormat="1" applyFont="1" applyFill="1" applyBorder="1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4" fontId="7" fillId="3" borderId="13" xfId="0" applyNumberFormat="1" applyFont="1" applyFill="1" applyBorder="1"/>
    <xf numFmtId="0" fontId="17" fillId="0" borderId="0" xfId="0" applyFont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" fontId="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0" fontId="11" fillId="0" borderId="2" xfId="0" applyFont="1" applyBorder="1"/>
    <xf numFmtId="0" fontId="18" fillId="2" borderId="5" xfId="0" applyFont="1" applyFill="1" applyBorder="1"/>
    <xf numFmtId="0" fontId="18" fillId="0" borderId="0" xfId="0" applyFont="1"/>
    <xf numFmtId="49" fontId="7" fillId="3" borderId="13" xfId="0" applyNumberFormat="1" applyFont="1" applyFill="1" applyBorder="1" applyAlignment="1">
      <alignment horizontal="left"/>
    </xf>
    <xf numFmtId="4" fontId="11" fillId="0" borderId="0" xfId="0" applyNumberFormat="1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9" fillId="0" borderId="0" xfId="0" applyFont="1"/>
    <xf numFmtId="49" fontId="20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0" applyFont="1"/>
    <xf numFmtId="0" fontId="4" fillId="0" borderId="19" xfId="0" applyFont="1" applyBorder="1"/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" fontId="10" fillId="0" borderId="0" xfId="0" applyNumberFormat="1" applyFont="1" applyAlignment="1">
      <alignment horizontal="left"/>
    </xf>
    <xf numFmtId="4" fontId="7" fillId="0" borderId="0" xfId="0" applyNumberFormat="1" applyFont="1" applyAlignment="1">
      <alignment vertical="center" wrapText="1"/>
    </xf>
    <xf numFmtId="0" fontId="7" fillId="0" borderId="0" xfId="0" applyFont="1"/>
    <xf numFmtId="1" fontId="7" fillId="0" borderId="14" xfId="0" quotePrefix="1" applyNumberFormat="1" applyFont="1" applyBorder="1" applyAlignment="1">
      <alignment horizontal="center"/>
    </xf>
    <xf numFmtId="0" fontId="7" fillId="0" borderId="14" xfId="0" applyFont="1" applyBorder="1"/>
    <xf numFmtId="4" fontId="14" fillId="0" borderId="14" xfId="0" applyNumberFormat="1" applyFont="1" applyBorder="1" applyAlignment="1">
      <alignment horizontal="left"/>
    </xf>
    <xf numFmtId="4" fontId="7" fillId="0" borderId="14" xfId="0" applyNumberFormat="1" applyFont="1" applyBorder="1"/>
    <xf numFmtId="4" fontId="8" fillId="0" borderId="6" xfId="0" applyNumberFormat="1" applyFont="1" applyBorder="1" applyAlignment="1">
      <alignment horizontal="right"/>
    </xf>
    <xf numFmtId="4" fontId="8" fillId="0" borderId="6" xfId="0" applyNumberFormat="1" applyFont="1" applyBorder="1"/>
    <xf numFmtId="1" fontId="4" fillId="0" borderId="0" xfId="0" applyNumberFormat="1" applyFont="1" applyAlignment="1">
      <alignment horizontal="right"/>
    </xf>
    <xf numFmtId="0" fontId="4" fillId="0" borderId="10" xfId="0" applyFont="1" applyBorder="1"/>
    <xf numFmtId="4" fontId="10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0" fontId="4" fillId="0" borderId="20" xfId="0" applyFont="1" applyBorder="1"/>
    <xf numFmtId="1" fontId="7" fillId="0" borderId="6" xfId="0" quotePrefix="1" applyNumberFormat="1" applyFont="1" applyBorder="1" applyAlignment="1">
      <alignment horizontal="center"/>
    </xf>
    <xf numFmtId="0" fontId="7" fillId="0" borderId="6" xfId="0" applyFont="1" applyBorder="1"/>
    <xf numFmtId="4" fontId="14" fillId="0" borderId="6" xfId="0" applyNumberFormat="1" applyFont="1" applyBorder="1" applyAlignment="1">
      <alignment horizontal="left"/>
    </xf>
    <xf numFmtId="4" fontId="7" fillId="0" borderId="6" xfId="0" applyNumberFormat="1" applyFont="1" applyBorder="1"/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left"/>
    </xf>
    <xf numFmtId="4" fontId="11" fillId="0" borderId="2" xfId="0" applyNumberFormat="1" applyFont="1" applyBorder="1"/>
    <xf numFmtId="4" fontId="2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1" fontId="7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left" wrapText="1"/>
    </xf>
    <xf numFmtId="4" fontId="24" fillId="0" borderId="0" xfId="0" applyNumberFormat="1" applyFont="1" applyAlignment="1">
      <alignment horizontal="left"/>
    </xf>
    <xf numFmtId="0" fontId="5" fillId="2" borderId="5" xfId="0" applyFont="1" applyFill="1" applyBorder="1"/>
    <xf numFmtId="0" fontId="5" fillId="2" borderId="4" xfId="0" applyFont="1" applyFill="1" applyBorder="1"/>
    <xf numFmtId="4" fontId="4" fillId="0" borderId="12" xfId="0" applyNumberFormat="1" applyFont="1" applyBorder="1"/>
    <xf numFmtId="4" fontId="15" fillId="2" borderId="5" xfId="0" applyNumberFormat="1" applyFont="1" applyFill="1" applyBorder="1"/>
    <xf numFmtId="4" fontId="7" fillId="0" borderId="4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4" fontId="10" fillId="0" borderId="6" xfId="0" applyNumberFormat="1" applyFont="1" applyBorder="1" applyAlignment="1">
      <alignment horizontal="left"/>
    </xf>
    <xf numFmtId="4" fontId="11" fillId="0" borderId="6" xfId="0" applyNumberFormat="1" applyFont="1" applyBorder="1" applyAlignment="1">
      <alignment horizontal="right"/>
    </xf>
    <xf numFmtId="4" fontId="8" fillId="0" borderId="14" xfId="0" applyNumberFormat="1" applyFont="1" applyBorder="1"/>
    <xf numFmtId="4" fontId="10" fillId="0" borderId="2" xfId="0" applyNumberFormat="1" applyFont="1" applyBorder="1" applyAlignment="1">
      <alignment horizontal="left"/>
    </xf>
    <xf numFmtId="4" fontId="21" fillId="0" borderId="2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center"/>
    </xf>
    <xf numFmtId="4" fontId="7" fillId="0" borderId="3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/>
    </xf>
    <xf numFmtId="0" fontId="25" fillId="0" borderId="0" xfId="1" applyFont="1"/>
    <xf numFmtId="0" fontId="10" fillId="0" borderId="2" xfId="0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22" xfId="0" applyFont="1" applyBorder="1" applyAlignment="1">
      <alignment horizontal="left"/>
    </xf>
    <xf numFmtId="1" fontId="4" fillId="0" borderId="0" xfId="0" quotePrefix="1" applyNumberFormat="1" applyFont="1" applyAlignment="1">
      <alignment horizontal="center"/>
    </xf>
    <xf numFmtId="49" fontId="4" fillId="0" borderId="2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4" fontId="4" fillId="0" borderId="7" xfId="0" applyNumberFormat="1" applyFont="1" applyBorder="1"/>
    <xf numFmtId="0" fontId="21" fillId="0" borderId="0" xfId="0" quotePrefix="1" applyFont="1"/>
    <xf numFmtId="164" fontId="2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4" fontId="11" fillId="0" borderId="7" xfId="0" applyNumberFormat="1" applyFont="1" applyBorder="1" applyAlignment="1">
      <alignment horizontal="right"/>
    </xf>
    <xf numFmtId="4" fontId="22" fillId="0" borderId="1" xfId="0" applyNumberFormat="1" applyFont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4" fillId="0" borderId="0" xfId="0" quotePrefix="1" applyFont="1"/>
    <xf numFmtId="4" fontId="8" fillId="0" borderId="18" xfId="0" applyNumberFormat="1" applyFont="1" applyBorder="1"/>
    <xf numFmtId="4" fontId="8" fillId="0" borderId="18" xfId="0" applyNumberFormat="1" applyFont="1" applyBorder="1" applyAlignment="1">
      <alignment horizontal="right"/>
    </xf>
    <xf numFmtId="0" fontId="27" fillId="0" borderId="0" xfId="0" applyFont="1"/>
    <xf numFmtId="0" fontId="28" fillId="0" borderId="0" xfId="0" applyFont="1"/>
    <xf numFmtId="0" fontId="27" fillId="0" borderId="2" xfId="0" applyFont="1" applyBorder="1"/>
    <xf numFmtId="4" fontId="31" fillId="0" borderId="2" xfId="0" applyNumberFormat="1" applyFont="1" applyBorder="1" applyAlignment="1">
      <alignment horizontal="left"/>
    </xf>
    <xf numFmtId="2" fontId="4" fillId="0" borderId="0" xfId="0" applyNumberFormat="1" applyFont="1"/>
    <xf numFmtId="4" fontId="32" fillId="0" borderId="2" xfId="0" applyNumberFormat="1" applyFont="1" applyBorder="1" applyAlignment="1">
      <alignment horizontal="right"/>
    </xf>
    <xf numFmtId="4" fontId="33" fillId="0" borderId="0" xfId="0" applyNumberFormat="1" applyFont="1"/>
    <xf numFmtId="4" fontId="11" fillId="0" borderId="20" xfId="0" applyNumberFormat="1" applyFont="1" applyBorder="1" applyAlignment="1">
      <alignment horizontal="right"/>
    </xf>
    <xf numFmtId="0" fontId="34" fillId="0" borderId="2" xfId="0" applyFont="1" applyBorder="1" applyAlignment="1">
      <alignment horizontal="left"/>
    </xf>
    <xf numFmtId="4" fontId="11" fillId="0" borderId="22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wrapText="1"/>
    </xf>
    <xf numFmtId="14" fontId="7" fillId="2" borderId="4" xfId="0" applyNumberFormat="1" applyFont="1" applyFill="1" applyBorder="1"/>
    <xf numFmtId="4" fontId="4" fillId="0" borderId="0" xfId="0" applyNumberFormat="1" applyFont="1" applyAlignment="1">
      <alignment horizontal="right"/>
    </xf>
    <xf numFmtId="4" fontId="22" fillId="0" borderId="10" xfId="0" applyNumberFormat="1" applyFont="1" applyBorder="1" applyAlignment="1">
      <alignment horizontal="left"/>
    </xf>
    <xf numFmtId="4" fontId="4" fillId="0" borderId="10" xfId="0" applyNumberFormat="1" applyFont="1" applyBorder="1"/>
    <xf numFmtId="4" fontId="35" fillId="0" borderId="0" xfId="0" applyNumberFormat="1" applyFont="1"/>
    <xf numFmtId="0" fontId="4" fillId="0" borderId="2" xfId="0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4">
    <cellStyle name="Buena" xfId="2" xr:uid="{EFB8BCB6-144A-4FCD-B457-DFBB5F5D401C}"/>
    <cellStyle name="Normal" xfId="0" builtinId="0"/>
    <cellStyle name="Normal 2" xfId="1" xr:uid="{00000000-0005-0000-0000-000001000000}"/>
    <cellStyle name="Título 1" xfId="3" xr:uid="{DA18C68C-E39C-4BF2-94C1-AD88D72EB0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155354</xdr:rowOff>
    </xdr:from>
    <xdr:to>
      <xdr:col>11</xdr:col>
      <xdr:colOff>365105</xdr:colOff>
      <xdr:row>3</xdr:row>
      <xdr:rowOff>42009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0" y="155354"/>
          <a:ext cx="1183134" cy="603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12</xdr:col>
      <xdr:colOff>366706</xdr:colOff>
      <xdr:row>3</xdr:row>
      <xdr:rowOff>127581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2F29B9E-4873-4A4F-8B31-995864B0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217714"/>
          <a:ext cx="1183134" cy="603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9525</xdr:rowOff>
    </xdr:from>
    <xdr:to>
      <xdr:col>13</xdr:col>
      <xdr:colOff>25037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228600"/>
          <a:ext cx="1663337" cy="4476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133350</xdr:rowOff>
    </xdr:from>
    <xdr:to>
      <xdr:col>12</xdr:col>
      <xdr:colOff>333374</xdr:colOff>
      <xdr:row>3</xdr:row>
      <xdr:rowOff>131445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B690177-10FF-4972-A031-268F9359B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0375" y="133350"/>
          <a:ext cx="1152524" cy="588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1134774</xdr:colOff>
      <xdr:row>0</xdr:row>
      <xdr:rowOff>103475</xdr:rowOff>
    </xdr:from>
    <xdr:to>
      <xdr:col>11</xdr:col>
      <xdr:colOff>690197</xdr:colOff>
      <xdr:row>3</xdr:row>
      <xdr:rowOff>10850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8439" y="103475"/>
          <a:ext cx="1595505" cy="610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1047750</xdr:colOff>
      <xdr:row>0</xdr:row>
      <xdr:rowOff>185738</xdr:rowOff>
    </xdr:from>
    <xdr:to>
      <xdr:col>9</xdr:col>
      <xdr:colOff>997526</xdr:colOff>
      <xdr:row>3</xdr:row>
      <xdr:rowOff>57844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8400" y="185738"/>
          <a:ext cx="1064201" cy="5769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3"/>
  <sheetViews>
    <sheetView showGridLines="0" tabSelected="1" showRuler="0" zoomScaleNormal="100" zoomScalePageLayoutView="85" workbookViewId="0">
      <selection activeCell="B2" sqref="B2"/>
    </sheetView>
  </sheetViews>
  <sheetFormatPr defaultColWidth="11.42578125" defaultRowHeight="16.5" x14ac:dyDescent="0.3"/>
  <cols>
    <col min="1" max="1" width="7" style="1" customWidth="1"/>
    <col min="2" max="2" width="10.7109375" style="1" customWidth="1"/>
    <col min="3" max="3" width="39.140625" style="1" bestFit="1" customWidth="1"/>
    <col min="4" max="4" width="19.42578125" style="1" customWidth="1"/>
    <col min="5" max="5" width="17.5703125" style="1" customWidth="1"/>
    <col min="6" max="6" width="18" style="1" bestFit="1" customWidth="1"/>
    <col min="7" max="7" width="18.28515625" style="1" customWidth="1"/>
    <col min="8" max="8" width="16.7109375" style="1" customWidth="1"/>
    <col min="9" max="9" width="17.85546875" style="1" customWidth="1"/>
    <col min="10" max="10" width="18.85546875" style="1" bestFit="1" customWidth="1"/>
    <col min="11" max="16384" width="11.42578125" style="1"/>
  </cols>
  <sheetData>
    <row r="1" spans="2:10" ht="17.25" thickBot="1" x14ac:dyDescent="0.35"/>
    <row r="2" spans="2:10" ht="21.75" thickBot="1" x14ac:dyDescent="0.45">
      <c r="B2" s="2" t="s">
        <v>171</v>
      </c>
      <c r="C2" s="3"/>
      <c r="D2" s="3"/>
      <c r="E2" s="3"/>
      <c r="F2" s="3"/>
      <c r="G2" s="150">
        <v>45199</v>
      </c>
    </row>
    <row r="4" spans="2:10" ht="21" x14ac:dyDescent="0.4">
      <c r="B4" s="5" t="s">
        <v>0</v>
      </c>
    </row>
    <row r="5" spans="2:10" ht="17.25" thickBot="1" x14ac:dyDescent="0.35"/>
    <row r="6" spans="2:10" s="12" customFormat="1" ht="52.5" customHeight="1" thickBot="1" x14ac:dyDescent="0.3">
      <c r="B6" s="6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9" t="s">
        <v>199</v>
      </c>
      <c r="H6" s="8" t="s">
        <v>6</v>
      </c>
      <c r="I6" s="10" t="s">
        <v>7</v>
      </c>
      <c r="J6" s="11" t="s">
        <v>8</v>
      </c>
    </row>
    <row r="7" spans="2:10" x14ac:dyDescent="0.3">
      <c r="B7" s="13"/>
      <c r="C7" s="14"/>
      <c r="D7" s="15"/>
      <c r="E7" s="15"/>
      <c r="F7" s="15"/>
      <c r="G7" s="16"/>
      <c r="I7" s="17"/>
      <c r="J7" s="17"/>
    </row>
    <row r="8" spans="2:10" x14ac:dyDescent="0.3">
      <c r="B8" s="18">
        <v>3</v>
      </c>
      <c r="C8" s="19" t="s">
        <v>9</v>
      </c>
      <c r="D8" s="20">
        <f>'Resum IERMB'!D8+'Resum OHB'!D8+'Resum IIAB'!D8</f>
        <v>611394.98</v>
      </c>
      <c r="E8" s="20">
        <f>'Resum IERMB'!E8+'Resum OHB'!E8+'Resum IIAB'!E8</f>
        <v>192203.47</v>
      </c>
      <c r="F8" s="20">
        <f>'Resum IERMB'!F8+'Resum OHB'!F8+'Resum IIAB'!F8</f>
        <v>803598.45</v>
      </c>
      <c r="G8" s="20">
        <f>'Resum IERMB'!H8+'Resum OHB'!H8+'Resum IIAB'!G8</f>
        <v>432397.18000000005</v>
      </c>
      <c r="H8" s="20">
        <f>'Resum IERMB'!I8+'Resum OHB'!I8+'Resum IIAB'!H8</f>
        <v>28452.180000000008</v>
      </c>
      <c r="I8" s="20">
        <f>'Resum IERMB'!J8+'Resum OHB'!J8+'Resum IIAB'!I8</f>
        <v>403945</v>
      </c>
      <c r="J8" s="20">
        <f>'Resum IERMB'!K8+'Resum OHB'!K8+'Resum IIAB'!J8</f>
        <v>-371201.2699999999</v>
      </c>
    </row>
    <row r="9" spans="2:10" x14ac:dyDescent="0.3">
      <c r="B9" s="18">
        <v>4</v>
      </c>
      <c r="C9" s="19" t="s">
        <v>10</v>
      </c>
      <c r="D9" s="20">
        <f>'Resum IERMB'!D9+'Resum OHB'!D9+'Resum IIAB'!D9</f>
        <v>3006944.16</v>
      </c>
      <c r="E9" s="20">
        <f>'Resum IERMB'!E9+'Resum OHB'!E9+'Resum IIAB'!E9</f>
        <v>590439.93000000005</v>
      </c>
      <c r="F9" s="20">
        <f>'Resum IERMB'!F9+'Resum OHB'!F9+'Resum IIAB'!F9</f>
        <v>3597384.0900000003</v>
      </c>
      <c r="G9" s="20">
        <f>'Resum IERMB'!H9+'Resum OHB'!H9+'Resum IIAB'!G9</f>
        <v>3110727.1700000004</v>
      </c>
      <c r="H9" s="20">
        <f>'Resum IERMB'!I9+'Resum OHB'!I9+'Resum IIAB'!H9</f>
        <v>891680.65</v>
      </c>
      <c r="I9" s="20">
        <f>'Resum IERMB'!J9+'Resum OHB'!J9+'Resum IIAB'!I9</f>
        <v>2219046.52</v>
      </c>
      <c r="J9" s="20">
        <f>'Resum IERMB'!K9+'Resum OHB'!K9+'Resum IIAB'!J9</f>
        <v>-486656.9200000001</v>
      </c>
    </row>
    <row r="10" spans="2:10" x14ac:dyDescent="0.3">
      <c r="B10" s="18">
        <v>5</v>
      </c>
      <c r="C10" s="19" t="s">
        <v>11</v>
      </c>
      <c r="D10" s="20">
        <f>'Resum IERMB'!D10+'Resum OHB'!D10+'Resum IIAB'!D10</f>
        <v>30</v>
      </c>
      <c r="E10" s="20">
        <f>'Resum IERMB'!E10+'Resum OHB'!E10+'Resum IIAB'!E10</f>
        <v>0</v>
      </c>
      <c r="F10" s="20">
        <f>'Resum IERMB'!F10+'Resum OHB'!F10+'Resum IIAB'!F10</f>
        <v>30</v>
      </c>
      <c r="G10" s="20">
        <f>'Resum IERMB'!H10+'Resum OHB'!H10+'Resum IIAB'!G10</f>
        <v>0</v>
      </c>
      <c r="H10" s="20">
        <f>'Resum IERMB'!I10+'Resum OHB'!I10+'Resum IIAB'!H10</f>
        <v>0</v>
      </c>
      <c r="I10" s="20">
        <f>'Resum IERMB'!J10+'Resum OHB'!J10+'Resum IIAB'!I10</f>
        <v>0</v>
      </c>
      <c r="J10" s="20">
        <f>'Resum IERMB'!K10+'Resum OHB'!K10+'Resum IIAB'!J10</f>
        <v>-30</v>
      </c>
    </row>
    <row r="11" spans="2:10" x14ac:dyDescent="0.3">
      <c r="B11" s="18">
        <v>8</v>
      </c>
      <c r="C11" s="19" t="s">
        <v>12</v>
      </c>
      <c r="D11" s="20">
        <f>'Resum IERMB'!D11+'Resum OHB'!D11+'Resum IIAB'!D11</f>
        <v>0</v>
      </c>
      <c r="E11" s="20">
        <f>'Resum IERMB'!E11+'Resum OHB'!E11+'Resum IIAB'!E11</f>
        <v>591730.81999999995</v>
      </c>
      <c r="F11" s="20">
        <f>'Resum IERMB'!F11+'Resum OHB'!F11+'Resum IIAB'!F11</f>
        <v>591730.81999999995</v>
      </c>
      <c r="G11" s="20">
        <f>'Resum IERMB'!H11+'Resum OHB'!H11+'Resum IIAB'!G11</f>
        <v>0</v>
      </c>
      <c r="H11" s="20">
        <f>'Resum IERMB'!I11+'Resum OHB'!I11+'Resum IIAB'!H11</f>
        <v>0</v>
      </c>
      <c r="I11" s="20">
        <f>'Resum IERMB'!J11+'Resum OHB'!J11+'Resum IIAB'!I11</f>
        <v>0</v>
      </c>
      <c r="J11" s="20">
        <f>'Resum IERMB'!K11+'Resum OHB'!K11+'Resum IIAB'!J11</f>
        <v>-591730.81999999995</v>
      </c>
    </row>
    <row r="12" spans="2:10" x14ac:dyDescent="0.3">
      <c r="C12" s="21"/>
    </row>
    <row r="13" spans="2:10" s="25" customFormat="1" ht="21" x14ac:dyDescent="0.4">
      <c r="B13" s="22" t="s">
        <v>13</v>
      </c>
      <c r="C13" s="23"/>
      <c r="D13" s="24">
        <f>SUM(D8:D12)</f>
        <v>3618369.14</v>
      </c>
      <c r="E13" s="24">
        <f t="shared" ref="E13:J13" si="0">SUM(E8:E12)</f>
        <v>1374374.22</v>
      </c>
      <c r="F13" s="24">
        <f t="shared" si="0"/>
        <v>4992743.3600000003</v>
      </c>
      <c r="G13" s="24">
        <f t="shared" si="0"/>
        <v>3543124.3500000006</v>
      </c>
      <c r="H13" s="24">
        <f t="shared" si="0"/>
        <v>920132.83000000007</v>
      </c>
      <c r="I13" s="24">
        <f t="shared" si="0"/>
        <v>2622991.52</v>
      </c>
      <c r="J13" s="24">
        <f t="shared" si="0"/>
        <v>-1449619.0099999998</v>
      </c>
    </row>
    <row r="14" spans="2:10" x14ac:dyDescent="0.3">
      <c r="B14" s="26"/>
      <c r="F14" s="29">
        <f>F13-F11</f>
        <v>4401012.54</v>
      </c>
    </row>
    <row r="15" spans="2:10" x14ac:dyDescent="0.3">
      <c r="B15" s="26"/>
    </row>
    <row r="16" spans="2:10" ht="21" x14ac:dyDescent="0.4">
      <c r="B16" s="5" t="s">
        <v>14</v>
      </c>
      <c r="I16" s="29"/>
    </row>
    <row r="17" spans="2:10" ht="17.25" thickBot="1" x14ac:dyDescent="0.35"/>
    <row r="18" spans="2:10" s="12" customFormat="1" ht="51.75" customHeight="1" thickBot="1" x14ac:dyDescent="0.3">
      <c r="B18" s="6" t="s">
        <v>1</v>
      </c>
      <c r="C18" s="7" t="s">
        <v>2</v>
      </c>
      <c r="D18" s="8" t="s">
        <v>3</v>
      </c>
      <c r="E18" s="8" t="s">
        <v>4</v>
      </c>
      <c r="F18" s="8" t="s">
        <v>5</v>
      </c>
      <c r="G18" s="9" t="s">
        <v>197</v>
      </c>
      <c r="H18" s="8" t="s">
        <v>15</v>
      </c>
      <c r="I18" s="10" t="s">
        <v>16</v>
      </c>
      <c r="J18" s="11" t="s">
        <v>8</v>
      </c>
    </row>
    <row r="19" spans="2:10" x14ac:dyDescent="0.3">
      <c r="B19" s="13"/>
      <c r="C19" s="14"/>
      <c r="D19" s="27"/>
      <c r="E19" s="27"/>
      <c r="F19" s="27"/>
    </row>
    <row r="20" spans="2:10" x14ac:dyDescent="0.3">
      <c r="B20" s="18">
        <v>1</v>
      </c>
      <c r="C20" s="19" t="s">
        <v>17</v>
      </c>
      <c r="D20" s="28">
        <f>'Resum IERMB'!D20+'Resum OHB'!D20+'Resum IIAB'!D20</f>
        <v>2735231.45</v>
      </c>
      <c r="E20" s="28">
        <f>'Resum IERMB'!E20+'Resum OHB'!E20+'Resum IIAB'!E20</f>
        <v>825595.5199999999</v>
      </c>
      <c r="F20" s="28">
        <f>'Resum IERMB'!F20+'Resum OHB'!F20+'Resum IIAB'!F20</f>
        <v>3560826.9699999997</v>
      </c>
      <c r="G20" s="28">
        <f>'Resum IERMB'!H20+'Resum OHB'!H20+'Resum IIAB'!G20</f>
        <v>2539494.66</v>
      </c>
      <c r="H20" s="28">
        <f>'Resum IERMB'!I20+'Resum OHB'!I20+'Resum IIAB'!H20</f>
        <v>0</v>
      </c>
      <c r="I20" s="28">
        <f>'Resum IERMB'!J20+'Resum OHB'!J20+'Resum IIAB'!I20</f>
        <v>2539494.66</v>
      </c>
      <c r="J20" s="28">
        <f>'Resum IERMB'!K20+'Resum OHB'!K20+'Resum IIAB'!J20</f>
        <v>1021332.3099999996</v>
      </c>
    </row>
    <row r="21" spans="2:10" x14ac:dyDescent="0.3">
      <c r="B21" s="18">
        <v>2</v>
      </c>
      <c r="C21" s="19" t="s">
        <v>18</v>
      </c>
      <c r="D21" s="28">
        <f>'Resum IERMB'!D21+'Resum OHB'!D21+'Resum IIAB'!D21</f>
        <v>856207.69</v>
      </c>
      <c r="E21" s="28">
        <f>'Resum IERMB'!E21+'Resum OHB'!E21+'Resum IIAB'!E21</f>
        <v>467786.1</v>
      </c>
      <c r="F21" s="28">
        <f>'Resum IERMB'!F21+'Resum OHB'!F21+'Resum IIAB'!F21</f>
        <v>1323993.79</v>
      </c>
      <c r="G21" s="28">
        <f>'Resum IERMB'!H21+'Resum OHB'!H21+'Resum IIAB'!G21</f>
        <v>626995.85</v>
      </c>
      <c r="H21" s="28">
        <f>'Resum IERMB'!I21+'Resum OHB'!I21+'Resum IIAB'!H21</f>
        <v>19519.320000000003</v>
      </c>
      <c r="I21" s="28">
        <f>'Resum IERMB'!J21+'Resum OHB'!J21+'Resum IIAB'!I21</f>
        <v>607476.53</v>
      </c>
      <c r="J21" s="28">
        <f>'Resum IERMB'!K21+'Resum OHB'!K21+'Resum IIAB'!J21</f>
        <v>696997.94</v>
      </c>
    </row>
    <row r="22" spans="2:10" x14ac:dyDescent="0.3">
      <c r="B22" s="18">
        <v>3</v>
      </c>
      <c r="C22" s="19" t="s">
        <v>19</v>
      </c>
      <c r="D22" s="28">
        <f>'Resum IERMB'!D22+'Resum OHB'!D22+'Resum IIAB'!D22</f>
        <v>430</v>
      </c>
      <c r="E22" s="28">
        <f>'Resum IERMB'!E22+'Resum OHB'!E22+'Resum IIAB'!E22</f>
        <v>0</v>
      </c>
      <c r="F22" s="28">
        <f>'Resum IERMB'!F22+'Resum OHB'!F22+'Resum IIAB'!F22</f>
        <v>430</v>
      </c>
      <c r="G22" s="28">
        <f>'Resum IERMB'!H22+'Resum OHB'!H22+'Resum IIAB'!G22</f>
        <v>126.35000000000001</v>
      </c>
      <c r="H22" s="28">
        <f>'Resum IERMB'!I22+'Resum OHB'!I22+'Resum IIAB'!H22</f>
        <v>0</v>
      </c>
      <c r="I22" s="28">
        <f>'Resum IERMB'!J22+'Resum OHB'!J22+'Resum IIAB'!I22</f>
        <v>126.35000000000001</v>
      </c>
      <c r="J22" s="28">
        <f>'Resum IERMB'!K22+'Resum OHB'!K22+'Resum IIAB'!J22</f>
        <v>303.64999999999998</v>
      </c>
    </row>
    <row r="23" spans="2:10" x14ac:dyDescent="0.3">
      <c r="B23" s="18">
        <v>4</v>
      </c>
      <c r="C23" s="19" t="s">
        <v>20</v>
      </c>
      <c r="D23" s="28">
        <f>'Resum IERMB'!D23+'Resum OHB'!D23+'Resum IIAB'!D23</f>
        <v>0</v>
      </c>
      <c r="E23" s="28">
        <f>'Resum IERMB'!E23+'Resum OHB'!E23+'Resum IIAB'!E23</f>
        <v>57649.01</v>
      </c>
      <c r="F23" s="28">
        <f>'Resum IERMB'!F23+'Resum OHB'!F23+'Resum IIAB'!F23</f>
        <v>57649.01</v>
      </c>
      <c r="G23" s="28">
        <f>'Resum IERMB'!H23+'Resum OHB'!H23+'Resum IIAB'!G23</f>
        <v>10404.01</v>
      </c>
      <c r="H23" s="28">
        <f>'Resum IERMB'!I23+'Resum OHB'!I23+'Resum IIAB'!H23</f>
        <v>0</v>
      </c>
      <c r="I23" s="28">
        <f>'Resum IERMB'!J23+'Resum OHB'!J23+'Resum IIAB'!I23</f>
        <v>10404.01</v>
      </c>
      <c r="J23" s="28">
        <f>'Resum IERMB'!K23+'Resum OHB'!K23+'Resum IIAB'!J23</f>
        <v>47245</v>
      </c>
    </row>
    <row r="24" spans="2:10" x14ac:dyDescent="0.3">
      <c r="B24" s="18">
        <v>6</v>
      </c>
      <c r="C24" s="19" t="s">
        <v>21</v>
      </c>
      <c r="D24" s="28">
        <f>'Resum IERMB'!D24+'Resum OHB'!D24+'Resum IIAB'!D24</f>
        <v>26500</v>
      </c>
      <c r="E24" s="28">
        <f>'Resum IERMB'!E24+'Resum OHB'!E24+'Resum IIAB'!E24</f>
        <v>23343.59</v>
      </c>
      <c r="F24" s="28">
        <f>'Resum IERMB'!F24+'Resum OHB'!F24+'Resum IIAB'!F24</f>
        <v>49843.590000000004</v>
      </c>
      <c r="G24" s="28">
        <f>'Resum IERMB'!H24+'Resum OHB'!H24+'Resum IIAB'!G24</f>
        <v>37911.749999999993</v>
      </c>
      <c r="H24" s="28">
        <f>'Resum IERMB'!I24+'Resum OHB'!I24+'Resum IIAB'!H24</f>
        <v>1160.2500000000005</v>
      </c>
      <c r="I24" s="28">
        <f>'Resum IERMB'!J24+'Resum OHB'!J24+'Resum IIAB'!I24</f>
        <v>36751.499999999993</v>
      </c>
      <c r="J24" s="28">
        <f>'Resum IERMB'!K24+'Resum OHB'!K24+'Resum IIAB'!J24</f>
        <v>11931.84</v>
      </c>
    </row>
    <row r="26" spans="2:10" s="25" customFormat="1" ht="21" x14ac:dyDescent="0.4">
      <c r="B26" s="22" t="s">
        <v>22</v>
      </c>
      <c r="C26" s="23"/>
      <c r="D26" s="24">
        <f>SUM(D20:D25)</f>
        <v>3618369.14</v>
      </c>
      <c r="E26" s="24">
        <f t="shared" ref="E26:J26" si="1">SUM(E20:E25)</f>
        <v>1374374.22</v>
      </c>
      <c r="F26" s="24">
        <f>SUM(F20:F25)</f>
        <v>4992743.3599999994</v>
      </c>
      <c r="G26" s="24">
        <f t="shared" si="1"/>
        <v>3214932.62</v>
      </c>
      <c r="H26" s="24">
        <f t="shared" si="1"/>
        <v>20679.570000000003</v>
      </c>
      <c r="I26" s="24">
        <f t="shared" si="1"/>
        <v>3194253.0500000003</v>
      </c>
      <c r="J26" s="24">
        <f t="shared" si="1"/>
        <v>1777810.7399999995</v>
      </c>
    </row>
    <row r="28" spans="2:10" x14ac:dyDescent="0.3">
      <c r="C28" s="14" t="s">
        <v>23</v>
      </c>
      <c r="D28" s="29">
        <f t="shared" ref="D28:I28" si="2">D13-D26</f>
        <v>0</v>
      </c>
      <c r="E28" s="29">
        <f t="shared" si="2"/>
        <v>0</v>
      </c>
      <c r="F28" s="29">
        <f t="shared" si="2"/>
        <v>0</v>
      </c>
      <c r="G28" s="29">
        <f t="shared" si="2"/>
        <v>328191.73000000045</v>
      </c>
      <c r="H28" s="29">
        <f t="shared" si="2"/>
        <v>899453.26000000013</v>
      </c>
      <c r="I28" s="29">
        <f t="shared" si="2"/>
        <v>-571261.53000000026</v>
      </c>
      <c r="J28" s="29">
        <f>J13+J26</f>
        <v>328191.72999999975</v>
      </c>
    </row>
    <row r="29" spans="2:10" ht="7.5" customHeight="1" x14ac:dyDescent="0.3">
      <c r="C29" s="30"/>
      <c r="D29" s="29"/>
    </row>
    <row r="30" spans="2:10" x14ac:dyDescent="0.3">
      <c r="D30" s="29"/>
    </row>
    <row r="33" spans="3:3" x14ac:dyDescent="0.3">
      <c r="C33" s="60"/>
    </row>
  </sheetData>
  <pageMargins left="0.31496062992125984" right="0.31496062992125984" top="0.74803149606299213" bottom="0.55118110236220474" header="0.31496062992125984" footer="0.31496062992125984"/>
  <pageSetup paperSize="9" scale="68" orientation="landscape" r:id="rId1"/>
  <headerFooter>
    <oddFooter>&amp;CSeguiment pressupostari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6"/>
  <sheetViews>
    <sheetView showGridLines="0" zoomScaleNormal="100" workbookViewId="0">
      <selection activeCell="B3" sqref="B3"/>
    </sheetView>
  </sheetViews>
  <sheetFormatPr defaultColWidth="11.42578125" defaultRowHeight="16.5" x14ac:dyDescent="0.3"/>
  <cols>
    <col min="1" max="1" width="1.85546875" style="1" customWidth="1"/>
    <col min="2" max="2" width="11.5703125" style="1" customWidth="1"/>
    <col min="3" max="3" width="2.85546875" style="1" customWidth="1"/>
    <col min="4" max="4" width="47.140625" style="1" customWidth="1"/>
    <col min="5" max="5" width="24" style="1" customWidth="1"/>
    <col min="6" max="6" width="14.28515625" style="1" bestFit="1" customWidth="1"/>
    <col min="7" max="7" width="14" style="1" bestFit="1" customWidth="1"/>
    <col min="8" max="8" width="14.28515625" style="1" bestFit="1" customWidth="1"/>
    <col min="9" max="9" width="15" style="1" customWidth="1"/>
    <col min="10" max="10" width="14.140625" style="1" customWidth="1"/>
    <col min="11" max="11" width="13.85546875" style="1" customWidth="1"/>
    <col min="12" max="12" width="15" style="1" customWidth="1"/>
    <col min="13" max="13" width="12.5703125" style="1" customWidth="1"/>
    <col min="14" max="16384" width="11.42578125" style="1"/>
  </cols>
  <sheetData>
    <row r="1" spans="1:12" ht="21" x14ac:dyDescent="0.4">
      <c r="A1" s="31" t="s">
        <v>141</v>
      </c>
    </row>
    <row r="2" spans="1:12" ht="17.25" thickBot="1" x14ac:dyDescent="0.35"/>
    <row r="3" spans="1:12" s="35" customFormat="1" ht="19.5" thickBot="1" x14ac:dyDescent="0.4">
      <c r="A3" s="32" t="s">
        <v>26</v>
      </c>
      <c r="B3" s="33"/>
      <c r="C3" s="33"/>
      <c r="D3" s="33"/>
      <c r="E3" s="33"/>
      <c r="F3" s="34">
        <f t="shared" ref="F3:L3" si="0">F7</f>
        <v>138808.72</v>
      </c>
      <c r="G3" s="34">
        <f t="shared" si="0"/>
        <v>7467.1</v>
      </c>
      <c r="H3" s="34">
        <f t="shared" si="0"/>
        <v>146275.82</v>
      </c>
      <c r="I3" s="34">
        <f t="shared" si="0"/>
        <v>120799.54000000001</v>
      </c>
      <c r="J3" s="34">
        <f t="shared" si="0"/>
        <v>28452.180000000008</v>
      </c>
      <c r="K3" s="34">
        <f t="shared" si="0"/>
        <v>92347.360000000015</v>
      </c>
      <c r="L3" s="34">
        <f t="shared" si="0"/>
        <v>-25476.279999999992</v>
      </c>
    </row>
    <row r="4" spans="1:12" ht="17.25" thickBot="1" x14ac:dyDescent="0.35"/>
    <row r="5" spans="1:12" s="12" customFormat="1" ht="50.25" thickBot="1" x14ac:dyDescent="0.3">
      <c r="A5" s="65"/>
      <c r="B5" s="6" t="s">
        <v>27</v>
      </c>
      <c r="C5" s="66"/>
      <c r="D5" s="67" t="s">
        <v>28</v>
      </c>
      <c r="E5" s="88"/>
      <c r="F5" s="89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15"/>
    </row>
    <row r="7" spans="1:12" ht="17.25" thickBot="1" x14ac:dyDescent="0.35">
      <c r="B7" s="44">
        <v>3</v>
      </c>
      <c r="C7" s="45" t="s">
        <v>9</v>
      </c>
      <c r="D7" s="46"/>
      <c r="E7" s="46"/>
      <c r="F7" s="48">
        <f>F8</f>
        <v>138808.72</v>
      </c>
      <c r="G7" s="48">
        <f t="shared" ref="G7:L7" si="1">G8</f>
        <v>7467.1</v>
      </c>
      <c r="H7" s="48">
        <f t="shared" si="1"/>
        <v>146275.82</v>
      </c>
      <c r="I7" s="48">
        <f t="shared" si="1"/>
        <v>120799.54000000001</v>
      </c>
      <c r="J7" s="48">
        <f t="shared" si="1"/>
        <v>28452.180000000008</v>
      </c>
      <c r="K7" s="48">
        <f t="shared" si="1"/>
        <v>92347.360000000015</v>
      </c>
      <c r="L7" s="48">
        <f t="shared" si="1"/>
        <v>-25476.279999999992</v>
      </c>
    </row>
    <row r="8" spans="1:12" ht="17.25" thickTop="1" x14ac:dyDescent="0.3">
      <c r="B8" s="72">
        <v>39901</v>
      </c>
      <c r="C8" s="73" t="s">
        <v>31</v>
      </c>
      <c r="D8" s="74"/>
      <c r="E8" s="74"/>
      <c r="F8" s="75">
        <f>SUM(F9:F12)</f>
        <v>138808.72</v>
      </c>
      <c r="G8" s="109">
        <f>SUM(G9:G12)</f>
        <v>7467.1</v>
      </c>
      <c r="H8" s="75">
        <f>SUM(H9:H12)</f>
        <v>146275.82</v>
      </c>
      <c r="I8" s="75">
        <f t="shared" ref="I8:K8" si="2">SUM(I9:I12)</f>
        <v>120799.54000000001</v>
      </c>
      <c r="J8" s="75">
        <f t="shared" si="2"/>
        <v>28452.180000000008</v>
      </c>
      <c r="K8" s="75">
        <f t="shared" si="2"/>
        <v>92347.360000000015</v>
      </c>
      <c r="L8" s="75">
        <f>SUM(L9:L12)</f>
        <v>-25476.279999999992</v>
      </c>
    </row>
    <row r="9" spans="1:12" x14ac:dyDescent="0.3">
      <c r="B9" s="94"/>
      <c r="C9" s="79"/>
      <c r="D9" s="110" t="s">
        <v>174</v>
      </c>
      <c r="E9" s="90" t="s">
        <v>142</v>
      </c>
      <c r="F9" s="52">
        <v>113808.72</v>
      </c>
      <c r="G9" s="111"/>
      <c r="H9" s="53">
        <f t="shared" ref="H9:H11" si="3">F9+G9</f>
        <v>113808.72</v>
      </c>
      <c r="I9" s="53">
        <f>28452.18+28452.18+28452.18</f>
        <v>85356.540000000008</v>
      </c>
      <c r="J9" s="53">
        <f t="shared" ref="J9:J10" si="4">I9-K9</f>
        <v>28452.180000000008</v>
      </c>
      <c r="K9" s="53">
        <f>28452.18*2</f>
        <v>56904.36</v>
      </c>
      <c r="L9" s="53">
        <f t="shared" ref="L9:L11" si="5">I9-H9</f>
        <v>-28452.179999999993</v>
      </c>
    </row>
    <row r="10" spans="1:12" x14ac:dyDescent="0.3">
      <c r="B10" s="94"/>
      <c r="C10" s="51"/>
      <c r="D10" s="90" t="s">
        <v>175</v>
      </c>
      <c r="E10" s="90" t="s">
        <v>142</v>
      </c>
      <c r="F10" s="112">
        <v>25000</v>
      </c>
      <c r="G10" s="111"/>
      <c r="H10" s="53">
        <f t="shared" si="3"/>
        <v>25000</v>
      </c>
      <c r="I10" s="53">
        <v>27975.9</v>
      </c>
      <c r="J10" s="53">
        <f t="shared" si="4"/>
        <v>0</v>
      </c>
      <c r="K10" s="53">
        <v>27975.9</v>
      </c>
      <c r="L10" s="53">
        <f t="shared" si="5"/>
        <v>2975.9000000000015</v>
      </c>
    </row>
    <row r="11" spans="1:12" x14ac:dyDescent="0.3">
      <c r="B11" s="94"/>
      <c r="D11" s="90" t="s">
        <v>194</v>
      </c>
      <c r="E11" s="142" t="s">
        <v>142</v>
      </c>
      <c r="F11" s="143">
        <v>0</v>
      </c>
      <c r="G11" s="53">
        <v>7467.1</v>
      </c>
      <c r="H11" s="53">
        <f t="shared" si="3"/>
        <v>7467.1</v>
      </c>
      <c r="I11" s="144">
        <v>7467.1</v>
      </c>
      <c r="J11" s="29">
        <f>I11-K11</f>
        <v>0</v>
      </c>
      <c r="K11" s="145">
        <v>7467.1</v>
      </c>
      <c r="L11" s="53">
        <f t="shared" si="5"/>
        <v>0</v>
      </c>
    </row>
    <row r="12" spans="1:12" ht="15.75" customHeight="1" x14ac:dyDescent="0.3">
      <c r="B12" s="113"/>
      <c r="G12" s="49"/>
    </row>
    <row r="13" spans="1:12" x14ac:dyDescent="0.3">
      <c r="G13" s="49"/>
    </row>
    <row r="14" spans="1:12" x14ac:dyDescent="0.3">
      <c r="G14" s="49"/>
    </row>
    <row r="15" spans="1:12" x14ac:dyDescent="0.3">
      <c r="D15" s="92" t="s">
        <v>143</v>
      </c>
      <c r="G15" s="49"/>
    </row>
    <row r="16" spans="1:12" ht="17.25" thickBot="1" x14ac:dyDescent="0.35">
      <c r="G16" s="49"/>
    </row>
    <row r="17" spans="2:12" ht="19.5" thickBot="1" x14ac:dyDescent="0.4">
      <c r="B17" s="32" t="s">
        <v>41</v>
      </c>
      <c r="C17" s="33"/>
      <c r="D17" s="33"/>
      <c r="E17" s="33"/>
      <c r="F17" s="34">
        <f>F21</f>
        <v>341426.16000000003</v>
      </c>
      <c r="G17" s="34">
        <f t="shared" ref="G17:L17" si="6">G21</f>
        <v>0</v>
      </c>
      <c r="H17" s="34">
        <f t="shared" si="6"/>
        <v>341426.16000000003</v>
      </c>
      <c r="I17" s="34">
        <f t="shared" si="6"/>
        <v>201844.37000000002</v>
      </c>
      <c r="J17" s="34">
        <f t="shared" si="6"/>
        <v>0</v>
      </c>
      <c r="K17" s="34">
        <f t="shared" si="6"/>
        <v>201844.37000000002</v>
      </c>
      <c r="L17" s="34">
        <f t="shared" si="6"/>
        <v>-139581.79</v>
      </c>
    </row>
    <row r="18" spans="2:12" ht="17.25" thickBot="1" x14ac:dyDescent="0.35"/>
    <row r="19" spans="2:12" ht="50.25" thickBot="1" x14ac:dyDescent="0.35">
      <c r="B19" s="6" t="s">
        <v>27</v>
      </c>
      <c r="C19" s="114"/>
      <c r="D19" s="67" t="s">
        <v>28</v>
      </c>
      <c r="E19" s="68"/>
      <c r="F19" s="41" t="s">
        <v>42</v>
      </c>
      <c r="G19" s="8" t="s">
        <v>4</v>
      </c>
      <c r="H19" s="8" t="s">
        <v>5</v>
      </c>
      <c r="I19" s="9" t="s">
        <v>199</v>
      </c>
      <c r="J19" s="8" t="s">
        <v>6</v>
      </c>
      <c r="K19" s="10" t="s">
        <v>7</v>
      </c>
      <c r="L19" s="11" t="s">
        <v>8</v>
      </c>
    </row>
    <row r="21" spans="2:12" ht="17.25" thickBot="1" x14ac:dyDescent="0.35">
      <c r="B21" s="44">
        <v>4</v>
      </c>
      <c r="C21" s="45" t="s">
        <v>10</v>
      </c>
      <c r="D21" s="45"/>
      <c r="E21" s="46"/>
      <c r="F21" s="48">
        <f t="shared" ref="F21:L21" si="7">F22+F25+F28+F30</f>
        <v>341426.16000000003</v>
      </c>
      <c r="G21" s="48">
        <f t="shared" si="7"/>
        <v>0</v>
      </c>
      <c r="H21" s="48">
        <f t="shared" si="7"/>
        <v>341426.16000000003</v>
      </c>
      <c r="I21" s="48">
        <f t="shared" si="7"/>
        <v>201844.37000000002</v>
      </c>
      <c r="J21" s="48">
        <f t="shared" si="7"/>
        <v>0</v>
      </c>
      <c r="K21" s="48">
        <f t="shared" si="7"/>
        <v>201844.37000000002</v>
      </c>
      <c r="L21" s="48">
        <f t="shared" si="7"/>
        <v>-139581.79</v>
      </c>
    </row>
    <row r="22" spans="2:12" ht="17.25" thickTop="1" x14ac:dyDescent="0.3">
      <c r="B22" s="115">
        <v>45100</v>
      </c>
      <c r="C22" s="85" t="s">
        <v>191</v>
      </c>
      <c r="D22" s="86"/>
      <c r="E22" s="86"/>
      <c r="F22" s="77">
        <f>SUM(F23:F24)</f>
        <v>113808.72</v>
      </c>
      <c r="G22" s="77">
        <f>SUM(G23:G24)</f>
        <v>0</v>
      </c>
      <c r="H22" s="77">
        <f>SUM(H23:H24)</f>
        <v>113808.72</v>
      </c>
      <c r="I22" s="77">
        <f t="shared" ref="I22:L22" si="8">SUM(I23:I24)</f>
        <v>42678.270000000004</v>
      </c>
      <c r="J22" s="77">
        <f t="shared" si="8"/>
        <v>0</v>
      </c>
      <c r="K22" s="77">
        <f t="shared" si="8"/>
        <v>42678.270000000004</v>
      </c>
      <c r="L22" s="77">
        <f t="shared" si="8"/>
        <v>-71130.45</v>
      </c>
    </row>
    <row r="23" spans="2:12" x14ac:dyDescent="0.3">
      <c r="B23" s="116"/>
      <c r="D23" s="117" t="s">
        <v>184</v>
      </c>
      <c r="E23" s="117"/>
      <c r="F23" s="82">
        <v>56904.36</v>
      </c>
      <c r="G23" s="82">
        <v>0</v>
      </c>
      <c r="H23" s="53">
        <f>F23+G23</f>
        <v>56904.36</v>
      </c>
      <c r="I23" s="82">
        <v>0</v>
      </c>
      <c r="J23" s="82">
        <f>I23-K23</f>
        <v>0</v>
      </c>
      <c r="K23" s="82">
        <v>0</v>
      </c>
      <c r="L23" s="82">
        <f>I23-H23</f>
        <v>-56904.36</v>
      </c>
    </row>
    <row r="24" spans="2:12" x14ac:dyDescent="0.3">
      <c r="B24" s="118"/>
      <c r="D24" s="119" t="s">
        <v>192</v>
      </c>
      <c r="E24" s="119"/>
      <c r="F24" s="53">
        <v>56904.36</v>
      </c>
      <c r="G24" s="53">
        <v>0</v>
      </c>
      <c r="H24" s="53">
        <f>F24+G24</f>
        <v>56904.36</v>
      </c>
      <c r="I24" s="81">
        <f>14226.09+14226.09+14226.09</f>
        <v>42678.270000000004</v>
      </c>
      <c r="J24" s="81">
        <f>I24-K24</f>
        <v>0</v>
      </c>
      <c r="K24" s="81">
        <f>14226.09+14226.09+14226.09</f>
        <v>42678.270000000004</v>
      </c>
      <c r="L24" s="81">
        <f>I24-H24</f>
        <v>-14226.089999999997</v>
      </c>
    </row>
    <row r="25" spans="2:12" x14ac:dyDescent="0.3">
      <c r="B25" s="84">
        <v>46101</v>
      </c>
      <c r="C25" s="93" t="s">
        <v>47</v>
      </c>
      <c r="D25" s="86"/>
      <c r="E25" s="86"/>
      <c r="F25" s="77">
        <f>SUM(F26+F27)</f>
        <v>113808.72</v>
      </c>
      <c r="G25" s="77">
        <f>SUM(G26:G27)</f>
        <v>0</v>
      </c>
      <c r="H25" s="77">
        <f>SUM(H26:H27)</f>
        <v>113808.72</v>
      </c>
      <c r="I25" s="77">
        <f>SUM(I26:I27)</f>
        <v>97630.21</v>
      </c>
      <c r="J25" s="77">
        <f>SUM(J26:J27)</f>
        <v>0</v>
      </c>
      <c r="K25" s="77">
        <f>SUM(K26:K27)</f>
        <v>97630.21</v>
      </c>
      <c r="L25" s="77">
        <f t="shared" ref="L25" si="9">SUM(L26:L27)</f>
        <v>-16178.509999999995</v>
      </c>
    </row>
    <row r="26" spans="2:12" x14ac:dyDescent="0.3">
      <c r="B26" s="120"/>
      <c r="C26" s="21"/>
      <c r="D26" s="117" t="s">
        <v>177</v>
      </c>
      <c r="E26" s="117"/>
      <c r="F26" s="146">
        <v>113808.72</v>
      </c>
      <c r="G26" s="146">
        <v>0</v>
      </c>
      <c r="H26" s="133">
        <f>F26+G26</f>
        <v>113808.72</v>
      </c>
      <c r="I26" s="146">
        <v>0</v>
      </c>
      <c r="J26" s="146">
        <f>I26-K26</f>
        <v>0</v>
      </c>
      <c r="K26" s="146">
        <v>0</v>
      </c>
      <c r="L26" s="146">
        <f>I26-H26</f>
        <v>-113808.72</v>
      </c>
    </row>
    <row r="27" spans="2:12" x14ac:dyDescent="0.3">
      <c r="B27" s="120"/>
      <c r="C27" s="21"/>
      <c r="D27" s="117" t="s">
        <v>188</v>
      </c>
      <c r="E27" s="130"/>
      <c r="F27" s="148">
        <v>0</v>
      </c>
      <c r="G27" s="148">
        <v>0</v>
      </c>
      <c r="H27" s="148">
        <v>0</v>
      </c>
      <c r="I27" s="148">
        <v>97630.21</v>
      </c>
      <c r="J27" s="148">
        <f>I27-K27</f>
        <v>0</v>
      </c>
      <c r="K27" s="148">
        <v>97630.21</v>
      </c>
      <c r="L27" s="148">
        <f>I27-H27</f>
        <v>97630.21</v>
      </c>
    </row>
    <row r="28" spans="2:12" x14ac:dyDescent="0.3">
      <c r="B28" s="84">
        <v>46401</v>
      </c>
      <c r="C28" s="93" t="s">
        <v>51</v>
      </c>
      <c r="D28" s="86"/>
      <c r="E28" s="86"/>
      <c r="F28" s="77">
        <f>SUM(F29)</f>
        <v>113808.72</v>
      </c>
      <c r="G28" s="77">
        <f>SUM(G29)</f>
        <v>0</v>
      </c>
      <c r="H28" s="77">
        <f>SUM(H29)</f>
        <v>113808.72</v>
      </c>
      <c r="I28" s="77">
        <f t="shared" ref="I28:L30" si="10">SUM(I29)</f>
        <v>56904.36</v>
      </c>
      <c r="J28" s="77">
        <f t="shared" si="10"/>
        <v>0</v>
      </c>
      <c r="K28" s="77">
        <f t="shared" si="10"/>
        <v>56904.36</v>
      </c>
      <c r="L28" s="77">
        <f>SUM(L29)</f>
        <v>-56904.36</v>
      </c>
    </row>
    <row r="29" spans="2:12" x14ac:dyDescent="0.3">
      <c r="B29" s="120"/>
      <c r="C29" s="21"/>
      <c r="D29" s="117" t="s">
        <v>176</v>
      </c>
      <c r="E29" s="117"/>
      <c r="F29" s="146">
        <v>113808.72</v>
      </c>
      <c r="G29" s="146">
        <v>0</v>
      </c>
      <c r="H29" s="133">
        <f>F29+G29</f>
        <v>113808.72</v>
      </c>
      <c r="I29" s="146">
        <f>28452.18*2</f>
        <v>56904.36</v>
      </c>
      <c r="J29" s="146">
        <f>I29-K29</f>
        <v>0</v>
      </c>
      <c r="K29" s="146">
        <f>28452.18*2</f>
        <v>56904.36</v>
      </c>
      <c r="L29" s="146">
        <f>I29-H29</f>
        <v>-56904.36</v>
      </c>
    </row>
    <row r="30" spans="2:12" x14ac:dyDescent="0.3">
      <c r="B30" s="84">
        <v>48000</v>
      </c>
      <c r="C30" s="93" t="s">
        <v>193</v>
      </c>
      <c r="D30" s="149"/>
      <c r="E30" s="149"/>
      <c r="F30" s="77">
        <f>SUM(F31)</f>
        <v>0</v>
      </c>
      <c r="G30" s="77">
        <f>SUM(G31)</f>
        <v>0</v>
      </c>
      <c r="H30" s="77">
        <f>SUM(H31)</f>
        <v>0</v>
      </c>
      <c r="I30" s="77">
        <f t="shared" si="10"/>
        <v>4631.53</v>
      </c>
      <c r="J30" s="77">
        <f t="shared" si="10"/>
        <v>0</v>
      </c>
      <c r="K30" s="77">
        <f t="shared" si="10"/>
        <v>4631.53</v>
      </c>
      <c r="L30" s="77">
        <f t="shared" si="10"/>
        <v>4631.53</v>
      </c>
    </row>
    <row r="31" spans="2:12" x14ac:dyDescent="0.3">
      <c r="B31" s="120"/>
      <c r="C31" s="121"/>
      <c r="D31" s="131" t="s">
        <v>183</v>
      </c>
      <c r="E31" s="132"/>
      <c r="F31" s="82">
        <v>0</v>
      </c>
      <c r="G31" s="82">
        <v>0</v>
      </c>
      <c r="H31" s="82">
        <v>0</v>
      </c>
      <c r="I31" s="82">
        <v>4631.53</v>
      </c>
      <c r="J31" s="82">
        <f>I31-K31</f>
        <v>0</v>
      </c>
      <c r="K31" s="82">
        <v>4631.53</v>
      </c>
      <c r="L31" s="82">
        <f>I31-H31</f>
        <v>4631.53</v>
      </c>
    </row>
    <row r="32" spans="2:12" x14ac:dyDescent="0.3">
      <c r="D32" s="96"/>
      <c r="E32" s="157"/>
      <c r="F32" s="157"/>
    </row>
    <row r="33" spans="3:6" x14ac:dyDescent="0.3">
      <c r="D33" s="140"/>
    </row>
    <row r="34" spans="3:6" x14ac:dyDescent="0.3">
      <c r="E34" s="156"/>
      <c r="F34" s="156"/>
    </row>
    <row r="35" spans="3:6" x14ac:dyDescent="0.3">
      <c r="C35" s="60"/>
      <c r="E35" s="156"/>
      <c r="F35" s="156"/>
    </row>
    <row r="36" spans="3:6" x14ac:dyDescent="0.3">
      <c r="E36" s="156"/>
      <c r="F36" s="156"/>
    </row>
  </sheetData>
  <mergeCells count="4">
    <mergeCell ref="E32:F32"/>
    <mergeCell ref="E34:F34"/>
    <mergeCell ref="E35:F35"/>
    <mergeCell ref="E36:F36"/>
  </mergeCells>
  <pageMargins left="0.31496062992125984" right="0.31496062992125984" top="0.74803149606299213" bottom="0.55118110236220474" header="0.31496062992125984" footer="0.31496062992125984"/>
  <pageSetup paperSize="9" scale="75" fitToHeight="0" orientation="landscape" r:id="rId1"/>
  <headerFooter>
    <oddFooter>&amp;CSeguiment pressupostari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4"/>
  <sheetViews>
    <sheetView showGridLines="0" zoomScaleNormal="100" workbookViewId="0">
      <selection activeCell="J25" sqref="J25"/>
    </sheetView>
  </sheetViews>
  <sheetFormatPr defaultColWidth="11.42578125" defaultRowHeight="16.5" x14ac:dyDescent="0.3"/>
  <cols>
    <col min="1" max="1" width="3.42578125" style="1" customWidth="1"/>
    <col min="2" max="2" width="13.140625" style="1" customWidth="1"/>
    <col min="3" max="3" width="5.140625" style="1" customWidth="1"/>
    <col min="4" max="4" width="20.5703125" style="1" customWidth="1"/>
    <col min="5" max="5" width="19.28515625" style="1" customWidth="1"/>
    <col min="6" max="6" width="14.28515625" style="1" customWidth="1"/>
    <col min="7" max="8" width="16.7109375" style="1" customWidth="1"/>
    <col min="9" max="9" width="14.85546875" style="1" customWidth="1"/>
    <col min="10" max="10" width="14.140625" style="1" customWidth="1"/>
    <col min="11" max="11" width="12.5703125" style="1" customWidth="1"/>
    <col min="12" max="12" width="13.7109375" style="1" customWidth="1"/>
    <col min="13" max="16384" width="11.42578125" style="1"/>
  </cols>
  <sheetData>
    <row r="1" spans="1:12" ht="21" x14ac:dyDescent="0.4">
      <c r="A1" s="31" t="s">
        <v>141</v>
      </c>
    </row>
    <row r="2" spans="1:12" ht="17.25" thickBot="1" x14ac:dyDescent="0.35"/>
    <row r="3" spans="1:12" s="35" customFormat="1" ht="19.5" thickBot="1" x14ac:dyDescent="0.4">
      <c r="A3" s="32" t="s">
        <v>53</v>
      </c>
      <c r="B3" s="33"/>
      <c r="C3" s="33"/>
      <c r="D3" s="33"/>
      <c r="E3" s="33"/>
      <c r="F3" s="34">
        <f>F7</f>
        <v>0</v>
      </c>
      <c r="G3" s="34">
        <f t="shared" ref="G3:L3" si="0">G7</f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</row>
    <row r="4" spans="1:12" ht="17.25" thickBot="1" x14ac:dyDescent="0.35"/>
    <row r="5" spans="1:12" s="12" customFormat="1" ht="51" customHeight="1" thickBot="1" x14ac:dyDescent="0.3">
      <c r="A5" s="65"/>
      <c r="B5" s="6" t="s">
        <v>27</v>
      </c>
      <c r="C5" s="66"/>
      <c r="D5" s="67" t="s">
        <v>28</v>
      </c>
      <c r="E5" s="68"/>
      <c r="F5" s="41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70"/>
    </row>
    <row r="7" spans="1:12" ht="17.25" thickBot="1" x14ac:dyDescent="0.35">
      <c r="B7" s="44">
        <v>5</v>
      </c>
      <c r="C7" s="45" t="s">
        <v>11</v>
      </c>
      <c r="D7" s="46"/>
      <c r="E7" s="46"/>
      <c r="F7" s="48">
        <f>F8</f>
        <v>0</v>
      </c>
      <c r="G7" s="48">
        <f t="shared" ref="G7:L8" si="1">G8</f>
        <v>0</v>
      </c>
      <c r="H7" s="48">
        <f t="shared" si="1"/>
        <v>0</v>
      </c>
      <c r="I7" s="48">
        <f t="shared" si="1"/>
        <v>0</v>
      </c>
      <c r="J7" s="48">
        <f t="shared" si="1"/>
        <v>0</v>
      </c>
      <c r="K7" s="48">
        <f t="shared" si="1"/>
        <v>0</v>
      </c>
      <c r="L7" s="48">
        <f t="shared" si="1"/>
        <v>0</v>
      </c>
    </row>
    <row r="8" spans="1:12" s="71" customFormat="1" ht="17.25" thickTop="1" x14ac:dyDescent="0.3">
      <c r="B8" s="72">
        <v>52000</v>
      </c>
      <c r="C8" s="73" t="s">
        <v>54</v>
      </c>
      <c r="D8" s="74"/>
      <c r="E8" s="74"/>
      <c r="F8" s="75">
        <f>F9</f>
        <v>0</v>
      </c>
      <c r="G8" s="75">
        <f t="shared" si="1"/>
        <v>0</v>
      </c>
      <c r="H8" s="75">
        <f t="shared" si="1"/>
        <v>0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75">
        <f t="shared" si="1"/>
        <v>0</v>
      </c>
    </row>
    <row r="9" spans="1:12" x14ac:dyDescent="0.3">
      <c r="B9" s="78"/>
      <c r="C9" s="79"/>
      <c r="D9" s="80" t="s">
        <v>54</v>
      </c>
      <c r="E9" s="80"/>
      <c r="F9" s="81">
        <v>0</v>
      </c>
      <c r="G9" s="53">
        <v>0</v>
      </c>
      <c r="H9" s="82">
        <f>F9+G9</f>
        <v>0</v>
      </c>
      <c r="I9" s="53">
        <v>0</v>
      </c>
      <c r="J9" s="82">
        <f>I9-K9</f>
        <v>0</v>
      </c>
      <c r="K9" s="53">
        <v>0</v>
      </c>
      <c r="L9" s="82">
        <f>I9-H9</f>
        <v>0</v>
      </c>
    </row>
    <row r="12" spans="1:12" ht="17.25" thickBot="1" x14ac:dyDescent="0.35"/>
    <row r="13" spans="1:12" s="35" customFormat="1" ht="19.5" thickBot="1" x14ac:dyDescent="0.4">
      <c r="A13" s="32" t="s">
        <v>55</v>
      </c>
      <c r="B13" s="33"/>
      <c r="C13" s="33"/>
      <c r="D13" s="33"/>
      <c r="E13" s="33"/>
      <c r="F13" s="34">
        <f t="shared" ref="F13:L13" si="2">F17</f>
        <v>0</v>
      </c>
      <c r="G13" s="34">
        <f t="shared" si="2"/>
        <v>12495.789999999999</v>
      </c>
      <c r="H13" s="34">
        <f t="shared" si="2"/>
        <v>12495.789999999999</v>
      </c>
      <c r="I13" s="34">
        <f t="shared" si="2"/>
        <v>0</v>
      </c>
      <c r="J13" s="34">
        <f t="shared" si="2"/>
        <v>0</v>
      </c>
      <c r="K13" s="34">
        <f t="shared" si="2"/>
        <v>0</v>
      </c>
      <c r="L13" s="34">
        <f t="shared" si="2"/>
        <v>-12495.789999999999</v>
      </c>
    </row>
    <row r="14" spans="1:12" ht="17.25" thickBot="1" x14ac:dyDescent="0.35"/>
    <row r="15" spans="1:12" s="12" customFormat="1" ht="48" customHeight="1" thickBot="1" x14ac:dyDescent="0.3">
      <c r="A15" s="65"/>
      <c r="B15" s="6" t="s">
        <v>27</v>
      </c>
      <c r="C15" s="66"/>
      <c r="D15" s="67" t="s">
        <v>28</v>
      </c>
      <c r="E15" s="68"/>
      <c r="F15" s="41" t="s">
        <v>56</v>
      </c>
      <c r="G15" s="8" t="s">
        <v>4</v>
      </c>
      <c r="H15" s="8" t="s">
        <v>5</v>
      </c>
      <c r="I15" s="9" t="s">
        <v>199</v>
      </c>
      <c r="J15" s="8" t="s">
        <v>6</v>
      </c>
      <c r="K15" s="10" t="s">
        <v>7</v>
      </c>
      <c r="L15" s="11" t="s">
        <v>8</v>
      </c>
    </row>
    <row r="16" spans="1:12" x14ac:dyDescent="0.3">
      <c r="B16" s="13"/>
      <c r="C16" s="14"/>
      <c r="D16" s="69"/>
      <c r="E16" s="69"/>
      <c r="F16" s="70"/>
    </row>
    <row r="17" spans="2:12" ht="17.25" thickBot="1" x14ac:dyDescent="0.35">
      <c r="B17" s="44">
        <v>8</v>
      </c>
      <c r="C17" s="45" t="s">
        <v>57</v>
      </c>
      <c r="D17" s="46"/>
      <c r="E17" s="46"/>
      <c r="F17" s="48">
        <f>F18+F20</f>
        <v>0</v>
      </c>
      <c r="G17" s="48">
        <f t="shared" ref="G17:L17" si="3">G18+G20</f>
        <v>12495.789999999999</v>
      </c>
      <c r="H17" s="48">
        <f t="shared" si="3"/>
        <v>12495.789999999999</v>
      </c>
      <c r="I17" s="48">
        <f t="shared" si="3"/>
        <v>0</v>
      </c>
      <c r="J17" s="48">
        <f t="shared" si="3"/>
        <v>0</v>
      </c>
      <c r="K17" s="48">
        <f t="shared" si="3"/>
        <v>0</v>
      </c>
      <c r="L17" s="48">
        <f t="shared" si="3"/>
        <v>-12495.789999999999</v>
      </c>
    </row>
    <row r="18" spans="2:12" s="71" customFormat="1" ht="17.25" thickTop="1" x14ac:dyDescent="0.3">
      <c r="B18" s="104">
        <v>87010</v>
      </c>
      <c r="C18" s="73" t="s">
        <v>58</v>
      </c>
      <c r="D18" s="74"/>
      <c r="E18" s="74"/>
      <c r="F18" s="75">
        <f>F19</f>
        <v>0</v>
      </c>
      <c r="G18" s="76">
        <f t="shared" ref="G18:L18" si="4">SUM(G19)</f>
        <v>10494.82</v>
      </c>
      <c r="H18" s="76">
        <f t="shared" si="4"/>
        <v>10494.82</v>
      </c>
      <c r="I18" s="76">
        <f t="shared" si="4"/>
        <v>0</v>
      </c>
      <c r="J18" s="76">
        <f t="shared" si="4"/>
        <v>0</v>
      </c>
      <c r="K18" s="76">
        <f t="shared" si="4"/>
        <v>0</v>
      </c>
      <c r="L18" s="76">
        <f t="shared" si="4"/>
        <v>-10494.82</v>
      </c>
    </row>
    <row r="19" spans="2:12" x14ac:dyDescent="0.3">
      <c r="B19" s="105"/>
      <c r="C19" s="106"/>
      <c r="D19" s="107" t="s">
        <v>58</v>
      </c>
      <c r="E19" s="107"/>
      <c r="F19" s="108">
        <v>0</v>
      </c>
      <c r="G19" s="53">
        <v>10494.82</v>
      </c>
      <c r="H19" s="82">
        <f>F19+G19</f>
        <v>10494.82</v>
      </c>
      <c r="I19" s="53">
        <v>0</v>
      </c>
      <c r="J19" s="82">
        <f>I19-K19</f>
        <v>0</v>
      </c>
      <c r="K19" s="53">
        <v>0</v>
      </c>
      <c r="L19" s="82">
        <f>I19-H19</f>
        <v>-10494.82</v>
      </c>
    </row>
    <row r="20" spans="2:12" x14ac:dyDescent="0.3">
      <c r="B20" s="72">
        <v>87000</v>
      </c>
      <c r="C20" s="73" t="s">
        <v>167</v>
      </c>
      <c r="D20" s="74"/>
      <c r="E20" s="74"/>
      <c r="F20" s="75">
        <f>F21</f>
        <v>0</v>
      </c>
      <c r="G20" s="76">
        <f t="shared" ref="G20:L20" si="5">SUM(G21)</f>
        <v>2000.97</v>
      </c>
      <c r="H20" s="76">
        <f t="shared" si="5"/>
        <v>2000.97</v>
      </c>
      <c r="I20" s="76">
        <f t="shared" si="5"/>
        <v>0</v>
      </c>
      <c r="J20" s="76">
        <f t="shared" si="5"/>
        <v>0</v>
      </c>
      <c r="K20" s="76">
        <f t="shared" si="5"/>
        <v>0</v>
      </c>
      <c r="L20" s="76">
        <f t="shared" si="5"/>
        <v>-2000.97</v>
      </c>
    </row>
    <row r="21" spans="2:12" x14ac:dyDescent="0.3">
      <c r="B21" s="78"/>
      <c r="C21" s="79"/>
      <c r="D21" s="80" t="s">
        <v>167</v>
      </c>
      <c r="E21" s="80"/>
      <c r="F21" s="81">
        <v>0</v>
      </c>
      <c r="G21" s="82">
        <v>2000.97</v>
      </c>
      <c r="H21" s="82">
        <f>F21+G21</f>
        <v>2000.97</v>
      </c>
      <c r="I21" s="53">
        <v>0</v>
      </c>
      <c r="J21" s="82">
        <f>I21-K21</f>
        <v>0</v>
      </c>
      <c r="K21" s="53">
        <v>0</v>
      </c>
      <c r="L21" s="82">
        <f>I21-H21</f>
        <v>-2000.97</v>
      </c>
    </row>
    <row r="32" spans="2:12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85" fitToHeight="0" orientation="landscape" r:id="rId1"/>
  <headerFooter>
    <oddFooter>&amp;CSeguiment pressupostari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4"/>
  <sheetViews>
    <sheetView showGridLines="0" zoomScaleNormal="100" workbookViewId="0">
      <selection activeCell="A3" sqref="A3"/>
    </sheetView>
  </sheetViews>
  <sheetFormatPr defaultColWidth="11.42578125" defaultRowHeight="16.5" x14ac:dyDescent="0.3"/>
  <cols>
    <col min="1" max="1" width="15.7109375" style="1" customWidth="1"/>
    <col min="2" max="2" width="10.7109375" style="1" customWidth="1"/>
    <col min="3" max="3" width="43.28515625" style="1" bestFit="1" customWidth="1"/>
    <col min="4" max="4" width="2.42578125" style="1" customWidth="1"/>
    <col min="5" max="5" width="1.28515625" style="1" customWidth="1"/>
    <col min="6" max="6" width="14.28515625" style="1" bestFit="1" customWidth="1"/>
    <col min="7" max="8" width="16.7109375" style="1" customWidth="1"/>
    <col min="9" max="9" width="17.5703125" style="1" customWidth="1"/>
    <col min="10" max="10" width="16.7109375" style="1" customWidth="1"/>
    <col min="11" max="11" width="15.28515625" style="1" customWidth="1"/>
    <col min="12" max="12" width="14.28515625" style="1" bestFit="1" customWidth="1"/>
    <col min="13" max="16384" width="11.42578125" style="1"/>
  </cols>
  <sheetData>
    <row r="1" spans="1:12" ht="21" x14ac:dyDescent="0.4">
      <c r="A1" s="31" t="s">
        <v>141</v>
      </c>
    </row>
    <row r="2" spans="1:12" ht="17.25" thickBot="1" x14ac:dyDescent="0.35"/>
    <row r="3" spans="1:12" s="56" customFormat="1" ht="19.5" thickBot="1" x14ac:dyDescent="0.4">
      <c r="A3" s="32" t="s">
        <v>59</v>
      </c>
      <c r="B3" s="55"/>
      <c r="C3" s="55"/>
      <c r="D3" s="55"/>
      <c r="E3" s="55"/>
      <c r="F3" s="34">
        <f t="shared" ref="F3:L3" si="0">F7</f>
        <v>321435.77</v>
      </c>
      <c r="G3" s="34">
        <f t="shared" si="0"/>
        <v>6720.39</v>
      </c>
      <c r="H3" s="34">
        <f t="shared" si="0"/>
        <v>328156.16000000003</v>
      </c>
      <c r="I3" s="34">
        <f t="shared" si="0"/>
        <v>210333.14</v>
      </c>
      <c r="J3" s="34">
        <f t="shared" si="0"/>
        <v>0</v>
      </c>
      <c r="K3" s="34">
        <f t="shared" si="0"/>
        <v>210333.14</v>
      </c>
      <c r="L3" s="34">
        <f t="shared" si="0"/>
        <v>117823.01999999999</v>
      </c>
    </row>
    <row r="4" spans="1:12" ht="17.25" thickBot="1" x14ac:dyDescent="0.35"/>
    <row r="5" spans="1:12" s="42" customFormat="1" ht="50.25" thickBot="1" x14ac:dyDescent="0.3">
      <c r="A5" s="36" t="s">
        <v>60</v>
      </c>
      <c r="B5" s="37" t="s">
        <v>61</v>
      </c>
      <c r="C5" s="38" t="s">
        <v>2</v>
      </c>
      <c r="D5" s="39"/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7" spans="1:12" ht="17.25" thickBot="1" x14ac:dyDescent="0.35">
      <c r="A7" s="43" t="s">
        <v>144</v>
      </c>
      <c r="B7" s="44">
        <v>1</v>
      </c>
      <c r="C7" s="45" t="s">
        <v>17</v>
      </c>
      <c r="D7" s="46"/>
      <c r="E7" s="47"/>
      <c r="F7" s="48">
        <f>SUM(F8:F15)</f>
        <v>321435.77</v>
      </c>
      <c r="G7" s="48">
        <f>SUM(G8:G15)</f>
        <v>6720.39</v>
      </c>
      <c r="H7" s="48">
        <f>SUM(H8:H15)</f>
        <v>328156.16000000003</v>
      </c>
      <c r="I7" s="48">
        <f>SUM(I8:I17)</f>
        <v>210333.14</v>
      </c>
      <c r="J7" s="48">
        <f t="shared" ref="J7:L7" si="1">SUM(J8:J17)</f>
        <v>0</v>
      </c>
      <c r="K7" s="48">
        <f t="shared" si="1"/>
        <v>210333.14</v>
      </c>
      <c r="L7" s="48">
        <f t="shared" si="1"/>
        <v>117823.01999999999</v>
      </c>
    </row>
    <row r="8" spans="1:12" ht="17.25" thickTop="1" x14ac:dyDescent="0.3">
      <c r="A8" s="49" t="s">
        <v>64</v>
      </c>
      <c r="B8" s="50" t="s">
        <v>68</v>
      </c>
      <c r="C8" s="51" t="s">
        <v>69</v>
      </c>
      <c r="D8" s="51"/>
      <c r="E8" s="51"/>
      <c r="F8" s="53">
        <v>43097.46</v>
      </c>
      <c r="G8" s="53">
        <v>6720.39</v>
      </c>
      <c r="H8" s="53">
        <f t="shared" ref="H8:H14" si="2">F8+G8</f>
        <v>49817.85</v>
      </c>
      <c r="I8" s="58">
        <v>149942.38</v>
      </c>
      <c r="J8" s="53">
        <f>I8-K8</f>
        <v>0</v>
      </c>
      <c r="K8" s="58">
        <v>149942.38</v>
      </c>
      <c r="L8" s="53">
        <f>H8-I8</f>
        <v>-100124.53</v>
      </c>
    </row>
    <row r="9" spans="1:12" x14ac:dyDescent="0.3">
      <c r="A9" s="49" t="s">
        <v>67</v>
      </c>
      <c r="B9" s="50" t="s">
        <v>71</v>
      </c>
      <c r="C9" s="51" t="s">
        <v>72</v>
      </c>
      <c r="D9" s="51"/>
      <c r="E9" s="51"/>
      <c r="F9" s="29">
        <v>191379.16</v>
      </c>
      <c r="G9" s="53">
        <v>0</v>
      </c>
      <c r="H9" s="53">
        <f t="shared" si="2"/>
        <v>191379.16</v>
      </c>
      <c r="I9" s="53">
        <v>4493.17</v>
      </c>
      <c r="J9" s="53">
        <f t="shared" ref="J9:J14" si="3">I9-K9</f>
        <v>0</v>
      </c>
      <c r="K9" s="53">
        <v>4493.17</v>
      </c>
      <c r="L9" s="53">
        <f>H9-I9</f>
        <v>186885.99</v>
      </c>
    </row>
    <row r="10" spans="1:12" x14ac:dyDescent="0.3">
      <c r="A10" s="49" t="s">
        <v>70</v>
      </c>
      <c r="B10" s="50" t="s">
        <v>73</v>
      </c>
      <c r="C10" s="51" t="s">
        <v>74</v>
      </c>
      <c r="D10" s="51"/>
      <c r="E10" s="51"/>
      <c r="F10" s="53">
        <v>0</v>
      </c>
      <c r="G10" s="53">
        <v>0</v>
      </c>
      <c r="H10" s="53">
        <f t="shared" si="2"/>
        <v>0</v>
      </c>
      <c r="I10" s="58">
        <v>0</v>
      </c>
      <c r="J10" s="53">
        <f t="shared" si="3"/>
        <v>0</v>
      </c>
      <c r="K10" s="58">
        <v>0</v>
      </c>
      <c r="L10" s="53">
        <f>H10-I10</f>
        <v>0</v>
      </c>
    </row>
    <row r="11" spans="1:12" x14ac:dyDescent="0.3">
      <c r="B11" s="50" t="s">
        <v>75</v>
      </c>
      <c r="C11" s="51" t="s">
        <v>76</v>
      </c>
      <c r="D11" s="51"/>
      <c r="E11" s="51"/>
      <c r="F11" s="53">
        <v>1500</v>
      </c>
      <c r="G11" s="53">
        <v>0</v>
      </c>
      <c r="H11" s="53">
        <f t="shared" si="2"/>
        <v>1500</v>
      </c>
      <c r="I11" s="53">
        <v>798</v>
      </c>
      <c r="J11" s="53">
        <f t="shared" si="3"/>
        <v>0</v>
      </c>
      <c r="K11" s="53">
        <v>798</v>
      </c>
      <c r="L11" s="53">
        <f>H11-I11</f>
        <v>702</v>
      </c>
    </row>
    <row r="12" spans="1:12" x14ac:dyDescent="0.3">
      <c r="B12" s="50" t="s">
        <v>77</v>
      </c>
      <c r="C12" s="51" t="s">
        <v>78</v>
      </c>
      <c r="D12" s="51"/>
      <c r="E12" s="51"/>
      <c r="F12" s="29">
        <v>77364.149999999994</v>
      </c>
      <c r="G12" s="53">
        <v>0</v>
      </c>
      <c r="H12" s="53">
        <f t="shared" si="2"/>
        <v>77364.149999999994</v>
      </c>
      <c r="I12" s="53">
        <v>50164.27</v>
      </c>
      <c r="J12" s="53">
        <f t="shared" si="3"/>
        <v>0</v>
      </c>
      <c r="K12" s="53">
        <v>50164.27</v>
      </c>
      <c r="L12" s="53">
        <f>H12-I12</f>
        <v>27199.879999999997</v>
      </c>
    </row>
    <row r="13" spans="1:12" x14ac:dyDescent="0.3">
      <c r="B13" s="50" t="s">
        <v>79</v>
      </c>
      <c r="C13" s="51" t="s">
        <v>80</v>
      </c>
      <c r="D13" s="51"/>
      <c r="E13" s="51"/>
      <c r="F13" s="53">
        <v>1750</v>
      </c>
      <c r="G13" s="53">
        <v>0</v>
      </c>
      <c r="H13" s="53">
        <f t="shared" si="2"/>
        <v>1750</v>
      </c>
      <c r="I13" s="58">
        <v>0</v>
      </c>
      <c r="J13" s="53">
        <f t="shared" si="3"/>
        <v>0</v>
      </c>
      <c r="K13" s="58">
        <v>0</v>
      </c>
      <c r="L13" s="53">
        <f>H13-I13</f>
        <v>1750</v>
      </c>
    </row>
    <row r="14" spans="1:12" x14ac:dyDescent="0.3">
      <c r="B14" s="50" t="s">
        <v>81</v>
      </c>
      <c r="C14" s="51" t="s">
        <v>82</v>
      </c>
      <c r="D14" s="51"/>
      <c r="E14" s="51"/>
      <c r="F14" s="52">
        <v>6345</v>
      </c>
      <c r="G14" s="53">
        <v>0</v>
      </c>
      <c r="H14" s="53">
        <f t="shared" si="2"/>
        <v>6345</v>
      </c>
      <c r="I14" s="53">
        <v>4935.32</v>
      </c>
      <c r="J14" s="53">
        <f t="shared" si="3"/>
        <v>0</v>
      </c>
      <c r="K14" s="53">
        <v>4935.32</v>
      </c>
      <c r="L14" s="53">
        <f>H14-I14</f>
        <v>1409.6800000000003</v>
      </c>
    </row>
    <row r="16" spans="1:12" x14ac:dyDescent="0.3">
      <c r="B16" s="61"/>
    </row>
    <row r="17" spans="2:8" x14ac:dyDescent="0.3">
      <c r="B17" s="62"/>
      <c r="H17" s="29"/>
    </row>
    <row r="23" spans="2:8" x14ac:dyDescent="0.3">
      <c r="D23" s="29"/>
    </row>
    <row r="32" spans="2:8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76" fitToHeight="0" orientation="landscape" r:id="rId1"/>
  <headerFooter>
    <oddFooter>&amp;CSeguiment pressupostari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6"/>
  <sheetViews>
    <sheetView showGridLines="0" zoomScaleNormal="100" workbookViewId="0">
      <selection activeCell="A5" sqref="A5"/>
    </sheetView>
  </sheetViews>
  <sheetFormatPr defaultColWidth="11.42578125" defaultRowHeight="16.5" x14ac:dyDescent="0.3"/>
  <cols>
    <col min="1" max="1" width="14.28515625" style="1" customWidth="1"/>
    <col min="2" max="2" width="12.5703125" style="1" customWidth="1"/>
    <col min="3" max="3" width="4.7109375" style="1" customWidth="1"/>
    <col min="4" max="4" width="49" style="1" customWidth="1"/>
    <col min="5" max="5" width="4.7109375" style="1" customWidth="1"/>
    <col min="6" max="6" width="13.85546875" style="1" customWidth="1"/>
    <col min="7" max="7" width="14" style="1" customWidth="1"/>
    <col min="8" max="8" width="14.5703125" style="1" customWidth="1"/>
    <col min="9" max="9" width="14.7109375" style="1" customWidth="1"/>
    <col min="10" max="10" width="14.140625" style="1" customWidth="1"/>
    <col min="11" max="11" width="13.85546875" style="1" customWidth="1"/>
    <col min="12" max="12" width="14.7109375" style="1" customWidth="1"/>
    <col min="13" max="16384" width="11.42578125" style="1"/>
  </cols>
  <sheetData>
    <row r="1" spans="1:15" ht="21" x14ac:dyDescent="0.4">
      <c r="A1" s="31" t="s">
        <v>141</v>
      </c>
    </row>
    <row r="2" spans="1:15" ht="17.25" thickBot="1" x14ac:dyDescent="0.35"/>
    <row r="3" spans="1:15" s="56" customFormat="1" ht="19.5" thickBot="1" x14ac:dyDescent="0.4">
      <c r="A3" s="32" t="s">
        <v>83</v>
      </c>
      <c r="B3" s="55"/>
      <c r="C3" s="55"/>
      <c r="D3" s="55"/>
      <c r="E3" s="55"/>
      <c r="F3" s="34">
        <f t="shared" ref="F3:L3" si="0">F7</f>
        <v>155349.10999999999</v>
      </c>
      <c r="G3" s="34">
        <f t="shared" si="0"/>
        <v>11403.529999999999</v>
      </c>
      <c r="H3" s="34">
        <f t="shared" si="0"/>
        <v>166752.64000000001</v>
      </c>
      <c r="I3" s="34">
        <f t="shared" si="0"/>
        <v>45135.12</v>
      </c>
      <c r="J3" s="34">
        <f t="shared" si="0"/>
        <v>2310.5599999999995</v>
      </c>
      <c r="K3" s="34">
        <f t="shared" si="0"/>
        <v>42824.56</v>
      </c>
      <c r="L3" s="34">
        <f t="shared" si="0"/>
        <v>121617.52</v>
      </c>
    </row>
    <row r="4" spans="1:15" ht="17.25" thickBot="1" x14ac:dyDescent="0.35"/>
    <row r="5" spans="1:15" s="42" customFormat="1" ht="66.75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6" spans="1:15" x14ac:dyDescent="0.3">
      <c r="N6" s="42"/>
      <c r="O6" s="42"/>
    </row>
    <row r="7" spans="1:15" ht="17.25" thickBot="1" x14ac:dyDescent="0.35">
      <c r="A7" s="43" t="s">
        <v>144</v>
      </c>
      <c r="B7" s="44">
        <v>2</v>
      </c>
      <c r="C7" s="57" t="s">
        <v>84</v>
      </c>
      <c r="D7" s="46"/>
      <c r="E7" s="47"/>
      <c r="F7" s="48">
        <f>SUM(F8:F31)</f>
        <v>155349.10999999999</v>
      </c>
      <c r="G7" s="48">
        <f t="shared" ref="G7:L7" si="1">SUM(G8:G31)</f>
        <v>11403.529999999999</v>
      </c>
      <c r="H7" s="48">
        <f t="shared" si="1"/>
        <v>166752.64000000001</v>
      </c>
      <c r="I7" s="48">
        <f t="shared" si="1"/>
        <v>45135.12</v>
      </c>
      <c r="J7" s="48">
        <f t="shared" si="1"/>
        <v>2310.5599999999995</v>
      </c>
      <c r="K7" s="48">
        <f t="shared" si="1"/>
        <v>42824.56</v>
      </c>
      <c r="L7" s="48">
        <f t="shared" si="1"/>
        <v>121617.52</v>
      </c>
      <c r="N7" s="42"/>
      <c r="O7" s="42"/>
    </row>
    <row r="8" spans="1:15" ht="17.25" thickTop="1" x14ac:dyDescent="0.3">
      <c r="A8" s="49" t="s">
        <v>64</v>
      </c>
      <c r="B8" s="50" t="s">
        <v>85</v>
      </c>
      <c r="C8" s="51" t="s">
        <v>86</v>
      </c>
      <c r="D8" s="51"/>
      <c r="E8" s="51"/>
      <c r="F8" s="53">
        <v>0</v>
      </c>
      <c r="G8" s="53">
        <v>0</v>
      </c>
      <c r="H8" s="53">
        <f>F8+G8</f>
        <v>0</v>
      </c>
      <c r="I8" s="53">
        <v>0</v>
      </c>
      <c r="J8" s="53">
        <f t="shared" ref="J8:J27" si="2">I8-K8</f>
        <v>0</v>
      </c>
      <c r="K8" s="53">
        <v>0</v>
      </c>
      <c r="L8" s="53">
        <f>H8-I8</f>
        <v>0</v>
      </c>
      <c r="N8" s="42"/>
      <c r="O8" s="42"/>
    </row>
    <row r="9" spans="1:15" x14ac:dyDescent="0.3">
      <c r="A9" s="49" t="s">
        <v>67</v>
      </c>
      <c r="B9" s="50" t="s">
        <v>87</v>
      </c>
      <c r="C9" s="51" t="s">
        <v>88</v>
      </c>
      <c r="D9" s="51"/>
      <c r="E9" s="51"/>
      <c r="F9" s="53">
        <v>400</v>
      </c>
      <c r="G9" s="53">
        <v>0</v>
      </c>
      <c r="H9" s="53">
        <f t="shared" ref="H9:H31" si="3">F9+G9</f>
        <v>400</v>
      </c>
      <c r="I9" s="53">
        <v>327.49</v>
      </c>
      <c r="J9" s="53">
        <f t="shared" si="2"/>
        <v>0</v>
      </c>
      <c r="K9" s="53">
        <v>327.49</v>
      </c>
      <c r="L9" s="53">
        <f>H9-I9</f>
        <v>72.509999999999991</v>
      </c>
      <c r="N9" s="42"/>
      <c r="O9" s="42"/>
    </row>
    <row r="10" spans="1:15" x14ac:dyDescent="0.3">
      <c r="A10" s="49" t="s">
        <v>70</v>
      </c>
      <c r="B10" s="50" t="s">
        <v>151</v>
      </c>
      <c r="C10" s="51" t="s">
        <v>152</v>
      </c>
      <c r="D10" s="51"/>
      <c r="E10" s="51"/>
      <c r="F10" s="53">
        <v>0</v>
      </c>
      <c r="G10" s="53">
        <v>0</v>
      </c>
      <c r="H10" s="53">
        <f t="shared" si="3"/>
        <v>0</v>
      </c>
      <c r="I10" s="53">
        <v>0</v>
      </c>
      <c r="J10" s="53">
        <f t="shared" si="2"/>
        <v>0</v>
      </c>
      <c r="K10" s="53">
        <v>0</v>
      </c>
      <c r="L10" s="53">
        <f>H10-I10</f>
        <v>0</v>
      </c>
      <c r="N10" s="42"/>
      <c r="O10" s="42"/>
    </row>
    <row r="11" spans="1:15" x14ac:dyDescent="0.3">
      <c r="B11" s="50" t="s">
        <v>89</v>
      </c>
      <c r="C11" s="51" t="s">
        <v>153</v>
      </c>
      <c r="D11" s="51"/>
      <c r="E11" s="51"/>
      <c r="F11" s="53">
        <v>150</v>
      </c>
      <c r="G11" s="53">
        <v>0</v>
      </c>
      <c r="H11" s="53">
        <f t="shared" si="3"/>
        <v>150</v>
      </c>
      <c r="I11" s="53">
        <v>0</v>
      </c>
      <c r="J11" s="53">
        <f t="shared" si="2"/>
        <v>0</v>
      </c>
      <c r="K11" s="53">
        <v>0</v>
      </c>
      <c r="L11" s="53">
        <f>H11-I11</f>
        <v>150</v>
      </c>
      <c r="N11" s="42"/>
      <c r="O11" s="42"/>
    </row>
    <row r="12" spans="1:15" x14ac:dyDescent="0.3">
      <c r="B12" s="50" t="s">
        <v>91</v>
      </c>
      <c r="C12" s="51" t="s">
        <v>154</v>
      </c>
      <c r="D12" s="51"/>
      <c r="E12" s="51"/>
      <c r="F12" s="53">
        <v>2500</v>
      </c>
      <c r="G12" s="53">
        <v>0</v>
      </c>
      <c r="H12" s="53">
        <f t="shared" si="3"/>
        <v>2500</v>
      </c>
      <c r="I12" s="53">
        <v>1468.86</v>
      </c>
      <c r="J12" s="53">
        <f t="shared" si="2"/>
        <v>0</v>
      </c>
      <c r="K12" s="53">
        <v>1468.86</v>
      </c>
      <c r="L12" s="53">
        <f>H12-I12</f>
        <v>1031.1400000000001</v>
      </c>
      <c r="N12" s="42"/>
      <c r="O12" s="42"/>
    </row>
    <row r="13" spans="1:15" x14ac:dyDescent="0.3">
      <c r="B13" s="50" t="s">
        <v>93</v>
      </c>
      <c r="C13" s="51" t="s">
        <v>94</v>
      </c>
      <c r="D13" s="51"/>
      <c r="E13" s="51"/>
      <c r="F13" s="53">
        <v>1150</v>
      </c>
      <c r="G13" s="53">
        <v>0</v>
      </c>
      <c r="H13" s="53">
        <f t="shared" si="3"/>
        <v>1150</v>
      </c>
      <c r="I13" s="53">
        <v>1197.8499999999999</v>
      </c>
      <c r="J13" s="53">
        <f t="shared" si="2"/>
        <v>291.84999999999991</v>
      </c>
      <c r="K13" s="53">
        <v>906</v>
      </c>
      <c r="L13" s="53">
        <f>H13-I13</f>
        <v>-47.849999999999909</v>
      </c>
      <c r="N13" s="42"/>
      <c r="O13" s="42"/>
    </row>
    <row r="14" spans="1:15" x14ac:dyDescent="0.3">
      <c r="B14" s="50" t="s">
        <v>95</v>
      </c>
      <c r="C14" s="51" t="s">
        <v>96</v>
      </c>
      <c r="D14" s="51"/>
      <c r="E14" s="51"/>
      <c r="F14" s="53">
        <v>150</v>
      </c>
      <c r="G14" s="53">
        <v>0</v>
      </c>
      <c r="H14" s="53">
        <f t="shared" si="3"/>
        <v>150</v>
      </c>
      <c r="I14" s="53">
        <v>29.97</v>
      </c>
      <c r="J14" s="53">
        <f t="shared" si="2"/>
        <v>0</v>
      </c>
      <c r="K14" s="53">
        <v>29.97</v>
      </c>
      <c r="L14" s="53">
        <f>H14-I14</f>
        <v>120.03</v>
      </c>
      <c r="N14" s="42"/>
      <c r="O14" s="42"/>
    </row>
    <row r="15" spans="1:15" x14ac:dyDescent="0.3">
      <c r="B15" s="50" t="s">
        <v>97</v>
      </c>
      <c r="C15" s="51" t="s">
        <v>98</v>
      </c>
      <c r="D15" s="51"/>
      <c r="E15" s="51"/>
      <c r="F15" s="53">
        <v>18250</v>
      </c>
      <c r="G15" s="53">
        <v>0</v>
      </c>
      <c r="H15" s="53">
        <f t="shared" si="3"/>
        <v>18250</v>
      </c>
      <c r="I15" s="53">
        <v>376.07</v>
      </c>
      <c r="J15" s="53">
        <f t="shared" si="2"/>
        <v>311.78999999999996</v>
      </c>
      <c r="K15" s="53">
        <v>64.28</v>
      </c>
      <c r="L15" s="53">
        <f>H15-I15</f>
        <v>17873.93</v>
      </c>
      <c r="N15" s="42"/>
      <c r="O15" s="42"/>
    </row>
    <row r="16" spans="1:15" x14ac:dyDescent="0.3">
      <c r="B16" s="50" t="s">
        <v>180</v>
      </c>
      <c r="C16" s="51" t="s">
        <v>181</v>
      </c>
      <c r="D16" s="51"/>
      <c r="E16" s="51"/>
      <c r="F16" s="53">
        <v>0</v>
      </c>
      <c r="G16" s="53">
        <v>0</v>
      </c>
      <c r="H16" s="53">
        <f t="shared" si="3"/>
        <v>0</v>
      </c>
      <c r="I16" s="53">
        <v>7087.94</v>
      </c>
      <c r="J16" s="53">
        <f t="shared" si="2"/>
        <v>255.3799999999992</v>
      </c>
      <c r="K16" s="53">
        <v>6832.56</v>
      </c>
      <c r="L16" s="53">
        <f>H16-I16</f>
        <v>-7087.94</v>
      </c>
      <c r="N16" s="42"/>
      <c r="O16" s="42"/>
    </row>
    <row r="17" spans="2:15" x14ac:dyDescent="0.3">
      <c r="B17" s="50" t="s">
        <v>99</v>
      </c>
      <c r="C17" s="51" t="s">
        <v>100</v>
      </c>
      <c r="D17" s="51"/>
      <c r="E17" s="51"/>
      <c r="F17" s="53">
        <v>1500</v>
      </c>
      <c r="G17" s="53">
        <v>0</v>
      </c>
      <c r="H17" s="53">
        <f t="shared" si="3"/>
        <v>1500</v>
      </c>
      <c r="I17" s="53">
        <v>1197.81</v>
      </c>
      <c r="J17" s="53">
        <f t="shared" si="2"/>
        <v>94.230000000000018</v>
      </c>
      <c r="K17" s="53">
        <v>1103.58</v>
      </c>
      <c r="L17" s="53">
        <f>H17-I17</f>
        <v>302.19000000000005</v>
      </c>
      <c r="N17" s="42"/>
      <c r="O17" s="42"/>
    </row>
    <row r="18" spans="2:15" x14ac:dyDescent="0.3">
      <c r="B18" s="50" t="s">
        <v>101</v>
      </c>
      <c r="C18" s="51" t="s">
        <v>102</v>
      </c>
      <c r="D18" s="51"/>
      <c r="E18" s="51"/>
      <c r="F18" s="53">
        <v>0</v>
      </c>
      <c r="G18" s="53">
        <v>0</v>
      </c>
      <c r="H18" s="53">
        <f t="shared" si="3"/>
        <v>0</v>
      </c>
      <c r="I18" s="53">
        <v>46.37</v>
      </c>
      <c r="J18" s="53">
        <f t="shared" si="2"/>
        <v>0</v>
      </c>
      <c r="K18" s="53">
        <v>46.37</v>
      </c>
      <c r="L18" s="53">
        <f>H18-I18</f>
        <v>-46.37</v>
      </c>
      <c r="N18" s="42"/>
      <c r="O18" s="42"/>
    </row>
    <row r="19" spans="2:15" x14ac:dyDescent="0.3">
      <c r="B19" s="50" t="s">
        <v>103</v>
      </c>
      <c r="C19" s="51" t="s">
        <v>104</v>
      </c>
      <c r="D19" s="51"/>
      <c r="E19" s="51"/>
      <c r="F19" s="53">
        <v>450</v>
      </c>
      <c r="G19" s="53">
        <v>0</v>
      </c>
      <c r="H19" s="53">
        <f t="shared" si="3"/>
        <v>450</v>
      </c>
      <c r="I19" s="53">
        <v>1025.6199999999999</v>
      </c>
      <c r="J19" s="53">
        <f t="shared" si="2"/>
        <v>0</v>
      </c>
      <c r="K19" s="53">
        <v>1025.6199999999999</v>
      </c>
      <c r="L19" s="53">
        <f>H19-I19</f>
        <v>-575.61999999999989</v>
      </c>
      <c r="N19" s="42"/>
      <c r="O19" s="42"/>
    </row>
    <row r="20" spans="2:15" x14ac:dyDescent="0.3">
      <c r="B20" s="50" t="s">
        <v>105</v>
      </c>
      <c r="C20" s="51" t="s">
        <v>106</v>
      </c>
      <c r="D20" s="51"/>
      <c r="E20" s="51"/>
      <c r="F20" s="53">
        <v>100</v>
      </c>
      <c r="G20" s="53">
        <v>0</v>
      </c>
      <c r="H20" s="53">
        <f t="shared" si="3"/>
        <v>100</v>
      </c>
      <c r="I20" s="53">
        <v>104.77</v>
      </c>
      <c r="J20" s="53">
        <f t="shared" si="2"/>
        <v>23.36999999999999</v>
      </c>
      <c r="K20" s="53">
        <v>81.400000000000006</v>
      </c>
      <c r="L20" s="53">
        <f>H20-I20</f>
        <v>-4.769999999999996</v>
      </c>
      <c r="N20" s="42"/>
      <c r="O20" s="42"/>
    </row>
    <row r="21" spans="2:15" x14ac:dyDescent="0.3">
      <c r="B21" s="50" t="s">
        <v>107</v>
      </c>
      <c r="C21" s="51" t="s">
        <v>108</v>
      </c>
      <c r="D21" s="51"/>
      <c r="E21" s="54"/>
      <c r="F21" s="53">
        <v>0</v>
      </c>
      <c r="G21" s="53">
        <v>0</v>
      </c>
      <c r="H21" s="53">
        <f t="shared" si="3"/>
        <v>0</v>
      </c>
      <c r="I21" s="53">
        <v>0</v>
      </c>
      <c r="J21" s="53">
        <f t="shared" si="2"/>
        <v>0</v>
      </c>
      <c r="K21" s="53">
        <v>0</v>
      </c>
      <c r="L21" s="53">
        <f>H21-I21</f>
        <v>0</v>
      </c>
      <c r="N21" s="42"/>
      <c r="O21" s="42"/>
    </row>
    <row r="22" spans="2:15" x14ac:dyDescent="0.3">
      <c r="B22" s="50" t="s">
        <v>109</v>
      </c>
      <c r="C22" s="51" t="s">
        <v>110</v>
      </c>
      <c r="D22" s="51"/>
      <c r="E22" s="51"/>
      <c r="F22" s="53">
        <v>300</v>
      </c>
      <c r="G22" s="53">
        <v>0</v>
      </c>
      <c r="H22" s="53">
        <f t="shared" si="3"/>
        <v>300</v>
      </c>
      <c r="I22" s="53">
        <v>1902.99</v>
      </c>
      <c r="J22" s="53">
        <f t="shared" si="2"/>
        <v>0</v>
      </c>
      <c r="K22" s="53">
        <v>1902.99</v>
      </c>
      <c r="L22" s="53">
        <f>H22-I22</f>
        <v>-1602.99</v>
      </c>
      <c r="N22" s="42"/>
      <c r="O22" s="42"/>
    </row>
    <row r="23" spans="2:15" x14ac:dyDescent="0.3">
      <c r="B23" s="50" t="s">
        <v>155</v>
      </c>
      <c r="C23" s="51" t="s">
        <v>156</v>
      </c>
      <c r="D23" s="51"/>
      <c r="E23" s="51"/>
      <c r="F23" s="53">
        <v>0</v>
      </c>
      <c r="G23" s="53">
        <v>162</v>
      </c>
      <c r="H23" s="53">
        <f t="shared" si="3"/>
        <v>162</v>
      </c>
      <c r="I23" s="53">
        <v>2219.8200000000002</v>
      </c>
      <c r="J23" s="53">
        <f t="shared" ref="J23" si="4">I23-K23</f>
        <v>0</v>
      </c>
      <c r="K23" s="53">
        <v>2219.8200000000002</v>
      </c>
      <c r="L23" s="53">
        <f>H23-I23</f>
        <v>-2057.8200000000002</v>
      </c>
      <c r="N23" s="42"/>
      <c r="O23" s="42"/>
    </row>
    <row r="24" spans="2:15" x14ac:dyDescent="0.3">
      <c r="B24" s="50" t="s">
        <v>111</v>
      </c>
      <c r="C24" s="51" t="s">
        <v>112</v>
      </c>
      <c r="D24" s="51"/>
      <c r="E24" s="51"/>
      <c r="F24" s="53">
        <v>532.19000000000005</v>
      </c>
      <c r="G24" s="53">
        <v>0</v>
      </c>
      <c r="H24" s="53">
        <f t="shared" si="3"/>
        <v>532.19000000000005</v>
      </c>
      <c r="I24" s="53">
        <v>133.33000000000001</v>
      </c>
      <c r="J24" s="53">
        <f t="shared" si="2"/>
        <v>0</v>
      </c>
      <c r="K24" s="53">
        <v>133.33000000000001</v>
      </c>
      <c r="L24" s="53">
        <f>H24-I24</f>
        <v>398.86</v>
      </c>
      <c r="N24" s="42"/>
      <c r="O24" s="42"/>
    </row>
    <row r="25" spans="2:15" x14ac:dyDescent="0.3">
      <c r="B25" s="59" t="s">
        <v>113</v>
      </c>
      <c r="C25" s="54" t="s">
        <v>161</v>
      </c>
      <c r="D25" s="51"/>
      <c r="E25" s="51"/>
      <c r="F25" s="53">
        <v>99366.92</v>
      </c>
      <c r="G25" s="53">
        <f>2024.82+746.71</f>
        <v>2771.5299999999997</v>
      </c>
      <c r="H25" s="53">
        <f t="shared" si="3"/>
        <v>102138.45</v>
      </c>
      <c r="I25" s="53">
        <v>16017.12</v>
      </c>
      <c r="J25" s="53">
        <f t="shared" si="2"/>
        <v>358.94000000000051</v>
      </c>
      <c r="K25" s="53">
        <v>15658.18</v>
      </c>
      <c r="L25" s="53">
        <f>H25-I25</f>
        <v>86121.33</v>
      </c>
      <c r="N25" s="42"/>
      <c r="O25" s="42"/>
    </row>
    <row r="26" spans="2:15" x14ac:dyDescent="0.3">
      <c r="B26" s="50" t="s">
        <v>114</v>
      </c>
      <c r="C26" s="51" t="s">
        <v>162</v>
      </c>
      <c r="D26" s="51"/>
      <c r="E26" s="51"/>
      <c r="F26" s="53">
        <v>30000</v>
      </c>
      <c r="G26" s="53">
        <v>8470</v>
      </c>
      <c r="H26" s="53">
        <f t="shared" si="3"/>
        <v>38470</v>
      </c>
      <c r="I26" s="53">
        <v>11681.53</v>
      </c>
      <c r="J26" s="53">
        <f t="shared" si="2"/>
        <v>975</v>
      </c>
      <c r="K26" s="53">
        <v>10706.53</v>
      </c>
      <c r="L26" s="53">
        <f>H26-I26</f>
        <v>26788.47</v>
      </c>
      <c r="N26" s="42"/>
      <c r="O26" s="42"/>
    </row>
    <row r="27" spans="2:15" x14ac:dyDescent="0.3">
      <c r="B27" s="50" t="s">
        <v>115</v>
      </c>
      <c r="C27" s="51" t="s">
        <v>116</v>
      </c>
      <c r="D27" s="51"/>
      <c r="E27" s="51"/>
      <c r="F27" s="53">
        <v>100</v>
      </c>
      <c r="G27" s="53">
        <v>0</v>
      </c>
      <c r="H27" s="53">
        <f t="shared" si="3"/>
        <v>100</v>
      </c>
      <c r="I27" s="53">
        <v>0</v>
      </c>
      <c r="J27" s="53">
        <f t="shared" si="2"/>
        <v>0</v>
      </c>
      <c r="K27" s="53">
        <v>0</v>
      </c>
      <c r="L27" s="53">
        <f>H27-I27</f>
        <v>100</v>
      </c>
      <c r="N27" s="42"/>
      <c r="O27" s="42"/>
    </row>
    <row r="28" spans="2:15" x14ac:dyDescent="0.3">
      <c r="B28" s="50" t="s">
        <v>117</v>
      </c>
      <c r="C28" s="51" t="s">
        <v>118</v>
      </c>
      <c r="D28" s="51"/>
      <c r="E28" s="51"/>
      <c r="F28" s="52">
        <v>150</v>
      </c>
      <c r="G28" s="53">
        <v>0</v>
      </c>
      <c r="H28" s="53">
        <f t="shared" si="3"/>
        <v>150</v>
      </c>
      <c r="I28" s="53">
        <v>0</v>
      </c>
      <c r="J28" s="53">
        <f t="shared" ref="J28:J31" si="5">I28-K28</f>
        <v>0</v>
      </c>
      <c r="K28" s="53">
        <v>0</v>
      </c>
      <c r="L28" s="53">
        <f>H28-I28</f>
        <v>150</v>
      </c>
      <c r="N28" s="42"/>
      <c r="O28" s="42"/>
    </row>
    <row r="29" spans="2:15" ht="14.25" customHeight="1" x14ac:dyDescent="0.3">
      <c r="B29" s="50" t="s">
        <v>119</v>
      </c>
      <c r="C29" s="51" t="s">
        <v>120</v>
      </c>
      <c r="D29" s="51"/>
      <c r="E29" s="51"/>
      <c r="F29" s="52">
        <v>100</v>
      </c>
      <c r="G29" s="53">
        <v>0</v>
      </c>
      <c r="H29" s="53">
        <f t="shared" si="3"/>
        <v>100</v>
      </c>
      <c r="I29" s="53">
        <v>317.58</v>
      </c>
      <c r="J29" s="53">
        <f t="shared" si="5"/>
        <v>0</v>
      </c>
      <c r="K29" s="53">
        <v>317.58</v>
      </c>
      <c r="L29" s="53">
        <f>H29-I29</f>
        <v>-217.57999999999998</v>
      </c>
      <c r="N29" s="42"/>
      <c r="O29" s="42"/>
    </row>
    <row r="30" spans="2:15" ht="15" customHeight="1" x14ac:dyDescent="0.3">
      <c r="B30" s="50" t="s">
        <v>121</v>
      </c>
      <c r="C30" s="51" t="s">
        <v>122</v>
      </c>
      <c r="D30" s="51"/>
      <c r="E30" s="51"/>
      <c r="F30" s="52">
        <v>150</v>
      </c>
      <c r="G30" s="53">
        <v>0</v>
      </c>
      <c r="H30" s="53">
        <f t="shared" si="3"/>
        <v>150</v>
      </c>
      <c r="I30" s="53">
        <v>0</v>
      </c>
      <c r="J30" s="53">
        <f t="shared" si="5"/>
        <v>0</v>
      </c>
      <c r="K30" s="53">
        <v>0</v>
      </c>
      <c r="L30" s="53">
        <f>H30-I30</f>
        <v>150</v>
      </c>
      <c r="N30" s="42"/>
      <c r="O30" s="42"/>
    </row>
    <row r="31" spans="2:15" ht="15" customHeight="1" x14ac:dyDescent="0.3">
      <c r="B31" s="59" t="s">
        <v>123</v>
      </c>
      <c r="C31" s="54" t="s">
        <v>163</v>
      </c>
      <c r="D31" s="51"/>
      <c r="E31" s="51"/>
      <c r="F31" s="52">
        <v>0</v>
      </c>
      <c r="G31" s="53">
        <v>0</v>
      </c>
      <c r="H31" s="53">
        <f t="shared" si="3"/>
        <v>0</v>
      </c>
      <c r="I31" s="53">
        <v>0</v>
      </c>
      <c r="J31" s="53">
        <f t="shared" si="5"/>
        <v>0</v>
      </c>
      <c r="K31" s="53">
        <v>0</v>
      </c>
      <c r="L31" s="53">
        <f>H31-I31</f>
        <v>0</v>
      </c>
      <c r="N31" s="42"/>
      <c r="O31" s="42"/>
    </row>
    <row r="32" spans="2:15" ht="15" customHeight="1" x14ac:dyDescent="0.3">
      <c r="B32" s="60"/>
      <c r="C32" s="60"/>
      <c r="D32" s="139"/>
      <c r="N32" s="42"/>
      <c r="O32" s="42"/>
    </row>
    <row r="33" spans="3:14" x14ac:dyDescent="0.3">
      <c r="N33" s="42"/>
    </row>
    <row r="34" spans="3:14" x14ac:dyDescent="0.3">
      <c r="C34" s="60"/>
      <c r="D34" s="49" t="s">
        <v>158</v>
      </c>
    </row>
    <row r="35" spans="3:14" x14ac:dyDescent="0.3">
      <c r="D35" s="49" t="s">
        <v>159</v>
      </c>
    </row>
    <row r="36" spans="3:14" x14ac:dyDescent="0.3">
      <c r="D36" s="49" t="s">
        <v>160</v>
      </c>
    </row>
  </sheetData>
  <pageMargins left="0.31496062992125984" right="0.31496062992125984" top="0.74803149606299213" bottom="0.55118110236220474" header="0.31496062992125984" footer="0.31496062992125984"/>
  <pageSetup paperSize="9" scale="61" fitToHeight="0" orientation="landscape" r:id="rId1"/>
  <headerFooter>
    <oddFooter>&amp;CSeguiment pressupostari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showGridLines="0" zoomScaleNormal="100" workbookViewId="0">
      <selection activeCell="A3" sqref="A3"/>
    </sheetView>
  </sheetViews>
  <sheetFormatPr defaultColWidth="11.42578125" defaultRowHeight="16.5" x14ac:dyDescent="0.3"/>
  <cols>
    <col min="1" max="1" width="15.7109375" style="1" customWidth="1"/>
    <col min="2" max="2" width="13.28515625" style="1" customWidth="1"/>
    <col min="3" max="3" width="3.7109375" style="1" customWidth="1"/>
    <col min="4" max="4" width="43.5703125" style="1" customWidth="1"/>
    <col min="5" max="5" width="4.28515625" style="1" customWidth="1"/>
    <col min="6" max="6" width="13.140625" style="1" bestFit="1" customWidth="1"/>
    <col min="7" max="7" width="15.140625" style="1" bestFit="1" customWidth="1"/>
    <col min="8" max="8" width="13.140625" style="1" bestFit="1" customWidth="1"/>
    <col min="9" max="9" width="16.7109375" style="1" customWidth="1"/>
    <col min="10" max="10" width="11.7109375" style="1" bestFit="1" customWidth="1"/>
    <col min="11" max="12" width="11.42578125" style="1" customWidth="1"/>
    <col min="13" max="16384" width="11.42578125" style="1"/>
  </cols>
  <sheetData>
    <row r="1" spans="1:12" ht="21" x14ac:dyDescent="0.4">
      <c r="A1" s="31" t="s">
        <v>141</v>
      </c>
    </row>
    <row r="2" spans="1:12" ht="17.25" thickBot="1" x14ac:dyDescent="0.35"/>
    <row r="3" spans="1:12" s="35" customFormat="1" ht="19.5" thickBot="1" x14ac:dyDescent="0.4">
      <c r="A3" s="32" t="s">
        <v>124</v>
      </c>
      <c r="B3" s="33"/>
      <c r="C3" s="33"/>
      <c r="D3" s="33"/>
      <c r="E3" s="33"/>
      <c r="F3" s="34">
        <f t="shared" ref="F3:L3" si="0">F7</f>
        <v>100</v>
      </c>
      <c r="G3" s="34">
        <f t="shared" si="0"/>
        <v>0</v>
      </c>
      <c r="H3" s="34">
        <f t="shared" si="0"/>
        <v>100</v>
      </c>
      <c r="I3" s="34">
        <f t="shared" si="0"/>
        <v>11.61</v>
      </c>
      <c r="J3" s="34">
        <f t="shared" si="0"/>
        <v>0</v>
      </c>
      <c r="K3" s="34">
        <f t="shared" si="0"/>
        <v>11.61</v>
      </c>
      <c r="L3" s="34">
        <f t="shared" si="0"/>
        <v>88.39</v>
      </c>
    </row>
    <row r="4" spans="1:12" ht="17.25" thickBot="1" x14ac:dyDescent="0.35"/>
    <row r="5" spans="1:12" s="42" customFormat="1" ht="51" customHeight="1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102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7" spans="1:12" ht="17.25" thickBot="1" x14ac:dyDescent="0.35">
      <c r="A7" s="43" t="s">
        <v>144</v>
      </c>
      <c r="B7" s="44">
        <v>3</v>
      </c>
      <c r="C7" s="45" t="s">
        <v>19</v>
      </c>
      <c r="D7" s="46"/>
      <c r="E7" s="47"/>
      <c r="F7" s="48">
        <f t="shared" ref="F7:L7" si="1">SUM(F8:F10)</f>
        <v>100</v>
      </c>
      <c r="G7" s="48">
        <f t="shared" si="1"/>
        <v>0</v>
      </c>
      <c r="H7" s="48">
        <f t="shared" si="1"/>
        <v>100</v>
      </c>
      <c r="I7" s="48">
        <f t="shared" si="1"/>
        <v>11.61</v>
      </c>
      <c r="J7" s="48">
        <f t="shared" si="1"/>
        <v>0</v>
      </c>
      <c r="K7" s="48">
        <f t="shared" si="1"/>
        <v>11.61</v>
      </c>
      <c r="L7" s="48">
        <f t="shared" si="1"/>
        <v>88.39</v>
      </c>
    </row>
    <row r="8" spans="1:12" ht="17.25" thickTop="1" x14ac:dyDescent="0.3">
      <c r="A8" s="49" t="s">
        <v>64</v>
      </c>
      <c r="B8" s="50" t="s">
        <v>125</v>
      </c>
      <c r="C8" s="51" t="s">
        <v>126</v>
      </c>
      <c r="D8" s="51"/>
      <c r="E8" s="51"/>
      <c r="F8" s="52">
        <v>12</v>
      </c>
      <c r="G8" s="52">
        <v>0</v>
      </c>
      <c r="H8" s="52">
        <f>F8+G8</f>
        <v>12</v>
      </c>
      <c r="I8" s="53">
        <v>0</v>
      </c>
      <c r="J8" s="53">
        <f>I8-K8</f>
        <v>0</v>
      </c>
      <c r="K8" s="53">
        <v>0</v>
      </c>
      <c r="L8" s="53">
        <f>H8-I8</f>
        <v>12</v>
      </c>
    </row>
    <row r="9" spans="1:12" x14ac:dyDescent="0.3">
      <c r="A9" s="49" t="s">
        <v>67</v>
      </c>
      <c r="B9" s="50">
        <v>35900</v>
      </c>
      <c r="C9" s="51" t="s">
        <v>127</v>
      </c>
      <c r="D9" s="51"/>
      <c r="E9" s="51"/>
      <c r="F9" s="52">
        <v>88</v>
      </c>
      <c r="G9" s="52">
        <v>0</v>
      </c>
      <c r="H9" s="52">
        <f>F9+G9</f>
        <v>88</v>
      </c>
      <c r="I9" s="53">
        <v>11.61</v>
      </c>
      <c r="J9" s="53">
        <f>I9-K9</f>
        <v>0</v>
      </c>
      <c r="K9" s="53">
        <v>11.61</v>
      </c>
      <c r="L9" s="53">
        <f>H9-I9</f>
        <v>76.39</v>
      </c>
    </row>
    <row r="10" spans="1:12" x14ac:dyDescent="0.3">
      <c r="A10" s="49" t="s">
        <v>70</v>
      </c>
    </row>
    <row r="11" spans="1:12" ht="17.25" thickBot="1" x14ac:dyDescent="0.35"/>
    <row r="12" spans="1:12" ht="19.5" thickBot="1" x14ac:dyDescent="0.4">
      <c r="A12" s="32" t="s">
        <v>128</v>
      </c>
      <c r="B12" s="33"/>
      <c r="C12" s="33"/>
      <c r="D12" s="33"/>
      <c r="E12" s="100"/>
      <c r="F12" s="34">
        <f t="shared" ref="F12:L12" si="2">F16</f>
        <v>0</v>
      </c>
      <c r="G12" s="34">
        <f t="shared" si="2"/>
        <v>0</v>
      </c>
      <c r="H12" s="34">
        <f t="shared" si="2"/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34">
        <f t="shared" si="2"/>
        <v>0</v>
      </c>
    </row>
    <row r="13" spans="1:12" ht="15" customHeight="1" thickBot="1" x14ac:dyDescent="0.35"/>
    <row r="14" spans="1:12" ht="60" customHeight="1" thickBot="1" x14ac:dyDescent="0.35">
      <c r="A14" s="36" t="s">
        <v>60</v>
      </c>
      <c r="B14" s="37" t="s">
        <v>61</v>
      </c>
      <c r="C14" s="38"/>
      <c r="D14" s="39" t="s">
        <v>28</v>
      </c>
      <c r="E14" s="101"/>
      <c r="F14" s="41" t="s">
        <v>29</v>
      </c>
      <c r="G14" s="102" t="s">
        <v>4</v>
      </c>
      <c r="H14" s="8" t="s">
        <v>5</v>
      </c>
      <c r="I14" s="9" t="s">
        <v>197</v>
      </c>
      <c r="J14" s="8" t="s">
        <v>15</v>
      </c>
      <c r="K14" s="10" t="s">
        <v>16</v>
      </c>
      <c r="L14" s="11" t="s">
        <v>8</v>
      </c>
    </row>
    <row r="16" spans="1:12" ht="17.25" thickBot="1" x14ac:dyDescent="0.35">
      <c r="A16" s="43" t="s">
        <v>144</v>
      </c>
      <c r="B16" s="44">
        <v>4</v>
      </c>
      <c r="C16" s="45" t="s">
        <v>20</v>
      </c>
      <c r="D16" s="46"/>
      <c r="E16" s="48"/>
      <c r="F16" s="48">
        <f t="shared" ref="F16:L16" si="3">SUM(F17)</f>
        <v>0</v>
      </c>
      <c r="G16" s="48">
        <f t="shared" si="3"/>
        <v>0</v>
      </c>
      <c r="H16" s="48">
        <f t="shared" si="3"/>
        <v>0</v>
      </c>
      <c r="I16" s="48">
        <f t="shared" si="3"/>
        <v>0</v>
      </c>
      <c r="J16" s="48">
        <f t="shared" si="3"/>
        <v>0</v>
      </c>
      <c r="K16" s="48">
        <f t="shared" si="3"/>
        <v>0</v>
      </c>
      <c r="L16" s="48">
        <f t="shared" si="3"/>
        <v>0</v>
      </c>
    </row>
    <row r="17" spans="1:12" ht="17.25" thickTop="1" x14ac:dyDescent="0.3">
      <c r="A17" s="49" t="s">
        <v>64</v>
      </c>
      <c r="B17" s="50" t="s">
        <v>129</v>
      </c>
      <c r="C17" s="51" t="s">
        <v>130</v>
      </c>
      <c r="D17" s="51"/>
      <c r="E17" s="52"/>
      <c r="F17" s="52">
        <v>0</v>
      </c>
      <c r="G17" s="53">
        <v>0</v>
      </c>
      <c r="H17" s="53">
        <f>F17+G17</f>
        <v>0</v>
      </c>
      <c r="I17" s="53">
        <v>0</v>
      </c>
      <c r="J17" s="53">
        <f>I17-K17</f>
        <v>0</v>
      </c>
      <c r="K17" s="53">
        <v>0</v>
      </c>
      <c r="L17" s="53">
        <f>H17-I17</f>
        <v>0</v>
      </c>
    </row>
    <row r="18" spans="1:12" x14ac:dyDescent="0.3">
      <c r="A18" s="49" t="s">
        <v>67</v>
      </c>
      <c r="B18" s="103"/>
      <c r="E18" s="29"/>
      <c r="F18" s="58"/>
      <c r="G18" s="58"/>
    </row>
    <row r="19" spans="1:12" x14ac:dyDescent="0.3">
      <c r="A19" s="49" t="s">
        <v>70</v>
      </c>
      <c r="B19" s="103"/>
      <c r="E19" s="29"/>
      <c r="F19" s="58"/>
      <c r="G19" s="58"/>
    </row>
    <row r="20" spans="1:12" ht="15" customHeight="1" thickBot="1" x14ac:dyDescent="0.35"/>
    <row r="21" spans="1:12" ht="19.5" thickBot="1" x14ac:dyDescent="0.4">
      <c r="A21" s="32" t="s">
        <v>131</v>
      </c>
      <c r="B21" s="33"/>
      <c r="C21" s="33"/>
      <c r="D21" s="33"/>
      <c r="E21" s="33"/>
      <c r="F21" s="34">
        <f t="shared" ref="F21:L21" si="4">F25</f>
        <v>3350</v>
      </c>
      <c r="G21" s="34">
        <f t="shared" si="4"/>
        <v>1838.97</v>
      </c>
      <c r="H21" s="34">
        <f t="shared" si="4"/>
        <v>5188.97</v>
      </c>
      <c r="I21" s="34">
        <f t="shared" si="4"/>
        <v>4402.7700000000004</v>
      </c>
      <c r="J21" s="34">
        <f t="shared" si="4"/>
        <v>978.75000000000045</v>
      </c>
      <c r="K21" s="34">
        <f t="shared" si="4"/>
        <v>3424.02</v>
      </c>
      <c r="L21" s="34">
        <f t="shared" si="4"/>
        <v>786.19999999999982</v>
      </c>
    </row>
    <row r="22" spans="1:12" ht="17.25" thickBot="1" x14ac:dyDescent="0.35"/>
    <row r="23" spans="1:12" ht="60" customHeight="1" thickBot="1" x14ac:dyDescent="0.35">
      <c r="A23" s="36" t="s">
        <v>60</v>
      </c>
      <c r="B23" s="37" t="s">
        <v>61</v>
      </c>
      <c r="C23" s="38"/>
      <c r="D23" s="39" t="s">
        <v>28</v>
      </c>
      <c r="E23" s="40"/>
      <c r="F23" s="41" t="s">
        <v>29</v>
      </c>
      <c r="G23" s="8" t="s">
        <v>145</v>
      </c>
      <c r="H23" s="8" t="s">
        <v>5</v>
      </c>
      <c r="I23" s="9" t="s">
        <v>197</v>
      </c>
      <c r="J23" s="8" t="s">
        <v>15</v>
      </c>
      <c r="K23" s="10" t="s">
        <v>62</v>
      </c>
      <c r="L23" s="11" t="s">
        <v>8</v>
      </c>
    </row>
    <row r="25" spans="1:12" ht="17.25" thickBot="1" x14ac:dyDescent="0.35">
      <c r="A25" s="43" t="s">
        <v>144</v>
      </c>
      <c r="B25" s="44">
        <v>6</v>
      </c>
      <c r="C25" s="45" t="s">
        <v>21</v>
      </c>
      <c r="D25" s="46"/>
      <c r="E25" s="47"/>
      <c r="F25" s="48">
        <f>SUM(F26:F30)</f>
        <v>3350</v>
      </c>
      <c r="G25" s="48">
        <f t="shared" ref="G25:K25" si="5">SUM(G26:G30)</f>
        <v>1838.97</v>
      </c>
      <c r="H25" s="48">
        <f t="shared" si="5"/>
        <v>5188.97</v>
      </c>
      <c r="I25" s="48">
        <f t="shared" si="5"/>
        <v>4402.7700000000004</v>
      </c>
      <c r="J25" s="48">
        <f t="shared" si="5"/>
        <v>978.75000000000045</v>
      </c>
      <c r="K25" s="48">
        <f t="shared" si="5"/>
        <v>3424.02</v>
      </c>
      <c r="L25" s="48">
        <f>SUM(L26:L30)</f>
        <v>786.19999999999982</v>
      </c>
    </row>
    <row r="26" spans="1:12" ht="17.25" thickTop="1" x14ac:dyDescent="0.3">
      <c r="A26" s="49" t="s">
        <v>64</v>
      </c>
      <c r="B26" s="50" t="s">
        <v>146</v>
      </c>
      <c r="C26" s="51" t="s">
        <v>147</v>
      </c>
      <c r="D26" s="51"/>
      <c r="E26" s="51"/>
      <c r="F26" s="52">
        <v>0</v>
      </c>
      <c r="G26" s="52">
        <v>0</v>
      </c>
      <c r="H26" s="52">
        <f>F26+G26</f>
        <v>0</v>
      </c>
      <c r="I26" s="53">
        <v>0</v>
      </c>
      <c r="J26" s="53">
        <f>I26-K26</f>
        <v>0</v>
      </c>
      <c r="K26" s="53">
        <v>0</v>
      </c>
      <c r="L26" s="53">
        <f>H26-I26</f>
        <v>0</v>
      </c>
    </row>
    <row r="27" spans="1:12" x14ac:dyDescent="0.3">
      <c r="A27" s="49" t="s">
        <v>67</v>
      </c>
      <c r="B27" s="50" t="s">
        <v>132</v>
      </c>
      <c r="C27" s="51" t="s">
        <v>133</v>
      </c>
      <c r="D27" s="51"/>
      <c r="E27" s="51"/>
      <c r="F27" s="52">
        <v>350</v>
      </c>
      <c r="G27" s="52">
        <v>0</v>
      </c>
      <c r="H27" s="52">
        <f>F27+G27</f>
        <v>350</v>
      </c>
      <c r="I27" s="53">
        <v>0</v>
      </c>
      <c r="J27" s="53">
        <f>I27-K27</f>
        <v>0</v>
      </c>
      <c r="K27" s="53">
        <v>0</v>
      </c>
      <c r="L27" s="53">
        <f>H27-I27</f>
        <v>350</v>
      </c>
    </row>
    <row r="28" spans="1:12" x14ac:dyDescent="0.3">
      <c r="A28" s="49" t="s">
        <v>70</v>
      </c>
      <c r="B28" s="50" t="s">
        <v>134</v>
      </c>
      <c r="C28" s="51" t="s">
        <v>135</v>
      </c>
      <c r="D28" s="51"/>
      <c r="E28" s="51"/>
      <c r="F28" s="52">
        <v>3000</v>
      </c>
      <c r="G28" s="52">
        <v>1838.97</v>
      </c>
      <c r="H28" s="52">
        <f>F28+G28</f>
        <v>4838.97</v>
      </c>
      <c r="I28" s="53">
        <v>4402.7700000000004</v>
      </c>
      <c r="J28" s="53">
        <f>I28-K28</f>
        <v>978.75000000000045</v>
      </c>
      <c r="K28" s="53">
        <v>3424.02</v>
      </c>
      <c r="L28" s="53">
        <f>H28-I28</f>
        <v>436.19999999999982</v>
      </c>
    </row>
    <row r="29" spans="1:12" x14ac:dyDescent="0.3">
      <c r="B29" s="59" t="s">
        <v>136</v>
      </c>
      <c r="C29" s="54" t="s">
        <v>137</v>
      </c>
      <c r="D29" s="51"/>
      <c r="E29" s="54"/>
      <c r="F29" s="52">
        <v>0</v>
      </c>
      <c r="G29" s="52">
        <v>0</v>
      </c>
      <c r="H29" s="52">
        <f>F29+G29</f>
        <v>0</v>
      </c>
      <c r="I29" s="53">
        <v>0</v>
      </c>
      <c r="J29" s="53">
        <f>I29-K29</f>
        <v>0</v>
      </c>
      <c r="K29" s="53">
        <v>0</v>
      </c>
      <c r="L29" s="53">
        <f>H29-I29</f>
        <v>0</v>
      </c>
    </row>
    <row r="30" spans="1:12" x14ac:dyDescent="0.3">
      <c r="B30" s="50" t="s">
        <v>138</v>
      </c>
      <c r="C30" s="54" t="s">
        <v>139</v>
      </c>
      <c r="D30" s="51"/>
      <c r="E30" s="54"/>
      <c r="F30" s="52">
        <v>0</v>
      </c>
      <c r="G30" s="52">
        <v>0</v>
      </c>
      <c r="H30" s="52">
        <f>F30+G30</f>
        <v>0</v>
      </c>
      <c r="I30" s="53">
        <v>0</v>
      </c>
      <c r="J30" s="53">
        <f>I30-K30</f>
        <v>0</v>
      </c>
      <c r="K30" s="53">
        <v>0</v>
      </c>
      <c r="L30" s="53">
        <f>H30-I30</f>
        <v>0</v>
      </c>
    </row>
    <row r="32" spans="1:12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Footer>&amp;CSeguiment pressupostari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J34"/>
  <sheetViews>
    <sheetView showGridLines="0" zoomScaleNormal="100" zoomScalePageLayoutView="88" workbookViewId="0">
      <selection activeCell="C15" sqref="C15"/>
    </sheetView>
  </sheetViews>
  <sheetFormatPr defaultColWidth="11.42578125" defaultRowHeight="16.5" x14ac:dyDescent="0.3"/>
  <cols>
    <col min="1" max="1" width="2.28515625" style="1" customWidth="1"/>
    <col min="2" max="2" width="8.140625" style="1" customWidth="1"/>
    <col min="3" max="3" width="39.140625" style="1" bestFit="1" customWidth="1"/>
    <col min="4" max="4" width="20.5703125" style="1" customWidth="1"/>
    <col min="5" max="5" width="16" style="1" customWidth="1"/>
    <col min="6" max="6" width="15.5703125" style="1" bestFit="1" customWidth="1"/>
    <col min="7" max="10" width="16.7109375" style="1" customWidth="1"/>
    <col min="11" max="16384" width="11.42578125" style="1"/>
  </cols>
  <sheetData>
    <row r="1" spans="2:10" ht="17.25" thickBot="1" x14ac:dyDescent="0.35"/>
    <row r="2" spans="2:10" ht="21.75" thickBot="1" x14ac:dyDescent="0.45">
      <c r="B2" s="2" t="s">
        <v>173</v>
      </c>
      <c r="C2" s="97"/>
      <c r="D2" s="97"/>
      <c r="E2" s="97"/>
      <c r="F2" s="97"/>
      <c r="G2" s="98"/>
    </row>
    <row r="4" spans="2:10" ht="21" x14ac:dyDescent="0.4">
      <c r="B4" s="5" t="s">
        <v>0</v>
      </c>
    </row>
    <row r="5" spans="2:10" ht="17.25" thickBot="1" x14ac:dyDescent="0.35"/>
    <row r="6" spans="2:10" s="12" customFormat="1" ht="50.25" thickBot="1" x14ac:dyDescent="0.3">
      <c r="B6" s="6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9" t="s">
        <v>199</v>
      </c>
      <c r="H6" s="8" t="s">
        <v>6</v>
      </c>
      <c r="I6" s="10" t="s">
        <v>7</v>
      </c>
      <c r="J6" s="11" t="s">
        <v>8</v>
      </c>
    </row>
    <row r="7" spans="2:10" x14ac:dyDescent="0.3">
      <c r="B7" s="13"/>
      <c r="C7" s="14"/>
      <c r="D7" s="15"/>
    </row>
    <row r="8" spans="2:10" x14ac:dyDescent="0.3">
      <c r="B8" s="18">
        <v>3</v>
      </c>
      <c r="C8" s="19" t="s">
        <v>9</v>
      </c>
      <c r="D8" s="20">
        <f>'Cap 3-4.IIAB'!F3</f>
        <v>20000</v>
      </c>
      <c r="E8" s="20">
        <f>'Cap 3-4.IIAB'!G3</f>
        <v>1310.49</v>
      </c>
      <c r="F8" s="20">
        <f>'Cap 3-4.IIAB'!H3</f>
        <v>21310.49</v>
      </c>
      <c r="G8" s="20">
        <f>'Cap 3-4.IIAB'!I3</f>
        <v>0</v>
      </c>
      <c r="H8" s="20">
        <f>'Cap 3-4.IIAB'!J3</f>
        <v>0</v>
      </c>
      <c r="I8" s="20">
        <f>'Cap 3-4.IIAB'!K3</f>
        <v>0</v>
      </c>
      <c r="J8" s="20">
        <f>'Cap 3-4.IIAB'!L3</f>
        <v>-21310.49</v>
      </c>
    </row>
    <row r="9" spans="2:10" x14ac:dyDescent="0.3">
      <c r="B9" s="18">
        <v>4</v>
      </c>
      <c r="C9" s="19" t="s">
        <v>10</v>
      </c>
      <c r="D9" s="20">
        <f>'Cap 3-4.IIAB'!F13</f>
        <v>303740.40000000002</v>
      </c>
      <c r="E9" s="20">
        <f>'Cap 3-4.IIAB'!G13</f>
        <v>51444.47</v>
      </c>
      <c r="F9" s="20">
        <f>'Cap 3-4.IIAB'!H13</f>
        <v>355184.87</v>
      </c>
      <c r="G9" s="20">
        <f>'Cap 3-4.IIAB'!I13</f>
        <v>345301.19</v>
      </c>
      <c r="H9" s="20">
        <f>'Cap 3-4.IIAB'!J13</f>
        <v>0</v>
      </c>
      <c r="I9" s="20">
        <f>'Cap 3-4.IIAB'!K13</f>
        <v>345301.19</v>
      </c>
      <c r="J9" s="20">
        <f>'Cap 3-4.IIAB'!L13</f>
        <v>-9883.679999999993</v>
      </c>
    </row>
    <row r="10" spans="2:10" x14ac:dyDescent="0.3">
      <c r="B10" s="18">
        <v>5</v>
      </c>
      <c r="C10" s="19" t="s">
        <v>11</v>
      </c>
      <c r="D10" s="99">
        <f>'Cap. 5-8 IIAB'!F3</f>
        <v>0</v>
      </c>
      <c r="E10" s="20">
        <f>'Cap. 5-8 IIAB'!G3</f>
        <v>0</v>
      </c>
      <c r="F10" s="99">
        <f>'Cap. 5-8 IIAB'!H3</f>
        <v>0</v>
      </c>
      <c r="G10" s="99">
        <f>'Cap. 5-8 IIAB'!I3</f>
        <v>0</v>
      </c>
      <c r="H10" s="99">
        <f>'Cap. 5-8 IIAB'!J3</f>
        <v>0</v>
      </c>
      <c r="I10" s="99">
        <f>'Cap. 5-8 IIAB'!K3</f>
        <v>0</v>
      </c>
      <c r="J10" s="99">
        <f>'Cap. 5-8 IIAB'!L3</f>
        <v>0</v>
      </c>
    </row>
    <row r="11" spans="2:10" x14ac:dyDescent="0.3">
      <c r="B11" s="18">
        <v>8</v>
      </c>
      <c r="C11" s="19" t="s">
        <v>12</v>
      </c>
      <c r="D11" s="99">
        <f>'Cap. 5-8 IIAB'!F14</f>
        <v>0</v>
      </c>
      <c r="E11" s="20">
        <f>'Cap. 5-8 IIAB'!G14</f>
        <v>85597.92</v>
      </c>
      <c r="F11" s="99">
        <f>'Cap. 5-8 IIAB'!H14</f>
        <v>85597.92</v>
      </c>
      <c r="G11" s="99">
        <f>'Cap. 5-8 IIAB'!I14</f>
        <v>0</v>
      </c>
      <c r="H11" s="99">
        <f>'Cap. 5-8 IIAB'!J14</f>
        <v>0</v>
      </c>
      <c r="I11" s="99">
        <f>'Cap. 5-8 IIAB'!K14</f>
        <v>0</v>
      </c>
      <c r="J11" s="99">
        <f>'Cap. 5-8 IIAB'!L14</f>
        <v>-85597.92</v>
      </c>
    </row>
    <row r="12" spans="2:10" x14ac:dyDescent="0.3">
      <c r="C12" s="21"/>
    </row>
    <row r="13" spans="2:10" s="25" customFormat="1" ht="21" x14ac:dyDescent="0.4">
      <c r="B13" s="22" t="s">
        <v>13</v>
      </c>
      <c r="C13" s="23"/>
      <c r="D13" s="24">
        <f>SUM(D8:D12)</f>
        <v>323740.40000000002</v>
      </c>
      <c r="E13" s="24">
        <f t="shared" ref="E13:J13" si="0">SUM(E8:E12)</f>
        <v>138352.88</v>
      </c>
      <c r="F13" s="24">
        <f t="shared" si="0"/>
        <v>462093.27999999997</v>
      </c>
      <c r="G13" s="24">
        <f t="shared" si="0"/>
        <v>345301.19</v>
      </c>
      <c r="H13" s="24">
        <f t="shared" si="0"/>
        <v>0</v>
      </c>
      <c r="I13" s="24">
        <f t="shared" si="0"/>
        <v>345301.19</v>
      </c>
      <c r="J13" s="24">
        <f t="shared" si="0"/>
        <v>-116792.09</v>
      </c>
    </row>
    <row r="14" spans="2:10" x14ac:dyDescent="0.3">
      <c r="B14" s="26"/>
    </row>
    <row r="15" spans="2:10" x14ac:dyDescent="0.3">
      <c r="B15" s="26"/>
    </row>
    <row r="16" spans="2:10" ht="21" x14ac:dyDescent="0.4">
      <c r="B16" s="5" t="s">
        <v>148</v>
      </c>
    </row>
    <row r="17" spans="2:10" ht="17.25" thickBot="1" x14ac:dyDescent="0.35"/>
    <row r="18" spans="2:10" s="12" customFormat="1" ht="50.25" thickBot="1" x14ac:dyDescent="0.3">
      <c r="B18" s="6" t="s">
        <v>1</v>
      </c>
      <c r="C18" s="7" t="s">
        <v>2</v>
      </c>
      <c r="D18" s="8" t="s">
        <v>3</v>
      </c>
      <c r="E18" s="8" t="s">
        <v>4</v>
      </c>
      <c r="F18" s="8" t="s">
        <v>5</v>
      </c>
      <c r="G18" s="9" t="s">
        <v>197</v>
      </c>
      <c r="H18" s="8" t="s">
        <v>15</v>
      </c>
      <c r="I18" s="10" t="s">
        <v>62</v>
      </c>
      <c r="J18" s="11" t="s">
        <v>8</v>
      </c>
    </row>
    <row r="19" spans="2:10" x14ac:dyDescent="0.3">
      <c r="B19" s="13"/>
      <c r="C19" s="14"/>
      <c r="D19" s="27"/>
    </row>
    <row r="20" spans="2:10" x14ac:dyDescent="0.3">
      <c r="B20" s="18">
        <v>1</v>
      </c>
      <c r="C20" s="19" t="s">
        <v>17</v>
      </c>
      <c r="D20" s="28">
        <f>'Cap 1. IIAB'!F3</f>
        <v>252185.7</v>
      </c>
      <c r="E20" s="28">
        <f>'Cap 1. IIAB'!G3</f>
        <v>16450.080000000002</v>
      </c>
      <c r="F20" s="28">
        <f>'Cap 1. IIAB'!H3</f>
        <v>268635.78000000003</v>
      </c>
      <c r="G20" s="28">
        <f>'Cap 1. IIAB'!I3</f>
        <v>194737.69</v>
      </c>
      <c r="H20" s="28">
        <f>'Cap 1. IIAB'!J3</f>
        <v>0</v>
      </c>
      <c r="I20" s="28">
        <f>'Cap 1. IIAB'!K3</f>
        <v>194737.69</v>
      </c>
      <c r="J20" s="28">
        <f>'Cap 1. IIAB'!L3</f>
        <v>73898.089999999982</v>
      </c>
    </row>
    <row r="21" spans="2:10" x14ac:dyDescent="0.3">
      <c r="B21" s="18">
        <v>2</v>
      </c>
      <c r="C21" s="19" t="s">
        <v>18</v>
      </c>
      <c r="D21" s="28">
        <f>'Cap 2.IIAB'!F3</f>
        <v>68104.7</v>
      </c>
      <c r="E21" s="28">
        <f>'Cap 2.IIAB'!G3</f>
        <v>119537.77</v>
      </c>
      <c r="F21" s="28">
        <f>'Cap 2.IIAB'!H3</f>
        <v>187642.47</v>
      </c>
      <c r="G21" s="28">
        <f>'Cap 2.IIAB'!I3</f>
        <v>60043.969999999987</v>
      </c>
      <c r="H21" s="28">
        <f>'Cap 2.IIAB'!J3</f>
        <v>3960.4499999999985</v>
      </c>
      <c r="I21" s="28">
        <f>'Cap 2.IIAB'!K3</f>
        <v>56083.519999999997</v>
      </c>
      <c r="J21" s="28">
        <f>'Cap 2.IIAB'!L3</f>
        <v>127598.5</v>
      </c>
    </row>
    <row r="22" spans="2:10" x14ac:dyDescent="0.3">
      <c r="B22" s="18">
        <v>3</v>
      </c>
      <c r="C22" s="19" t="s">
        <v>19</v>
      </c>
      <c r="D22" s="28">
        <f>'Cap 3-4-6 IIAB'!F3</f>
        <v>100</v>
      </c>
      <c r="E22" s="28">
        <f>'Cap 3-4-6 IIAB'!G3</f>
        <v>0</v>
      </c>
      <c r="F22" s="28">
        <f>'Cap 3-4-6 IIAB'!H3</f>
        <v>100</v>
      </c>
      <c r="G22" s="28">
        <f>'Cap 3-4-6 IIAB'!J3</f>
        <v>8.9</v>
      </c>
      <c r="H22" s="28">
        <f>'Cap 3-4-6 IIAB'!K3</f>
        <v>0</v>
      </c>
      <c r="I22" s="28">
        <f>'Cap 3-4-6 IIAB'!L3</f>
        <v>8.9</v>
      </c>
      <c r="J22" s="28">
        <f>'Cap 3-4-6 IIAB'!M3</f>
        <v>91.1</v>
      </c>
    </row>
    <row r="23" spans="2:10" x14ac:dyDescent="0.3">
      <c r="B23" s="18">
        <v>4</v>
      </c>
      <c r="C23" s="19" t="s">
        <v>20</v>
      </c>
      <c r="D23" s="28">
        <f>'Cap 3-4-6 IIAB'!F16</f>
        <v>0</v>
      </c>
      <c r="E23" s="28">
        <f>'Cap 3-4-6 IIAB'!G16</f>
        <v>860.41</v>
      </c>
      <c r="F23" s="28">
        <f>'Cap 3-4-6 IIAB'!H16</f>
        <v>860.41</v>
      </c>
      <c r="G23" s="28">
        <f>'Cap 3-4-6 IIAB'!J16</f>
        <v>860.41</v>
      </c>
      <c r="H23" s="28">
        <f>'Cap 3-4-6 IIAB'!K16</f>
        <v>0</v>
      </c>
      <c r="I23" s="28">
        <f>'Cap 3-4-6 IIAB'!L16</f>
        <v>860.41</v>
      </c>
      <c r="J23" s="28">
        <f>'Cap 3-4-6 IIAB'!M16</f>
        <v>0</v>
      </c>
    </row>
    <row r="24" spans="2:10" x14ac:dyDescent="0.3">
      <c r="B24" s="18">
        <v>6</v>
      </c>
      <c r="C24" s="19" t="s">
        <v>21</v>
      </c>
      <c r="D24" s="28">
        <f>'Cap 3-4-6 IIAB'!F22</f>
        <v>3350</v>
      </c>
      <c r="E24" s="28">
        <f>'Cap 3-4-6 IIAB'!G22</f>
        <v>1504.62</v>
      </c>
      <c r="F24" s="28">
        <f>'Cap 3-4-6 IIAB'!H22</f>
        <v>4854.62</v>
      </c>
      <c r="G24" s="28">
        <f>'Cap 3-4-6 IIAB'!J22</f>
        <v>1753.09</v>
      </c>
      <c r="H24" s="28">
        <f>'Cap 3-4-6 IIAB'!K22</f>
        <v>0</v>
      </c>
      <c r="I24" s="28">
        <f>'Cap 3-4-6 IIAB'!L22</f>
        <v>1753.09</v>
      </c>
      <c r="J24" s="28">
        <f>'Cap 3-4-6 IIAB'!M22</f>
        <v>3101.5299999999997</v>
      </c>
    </row>
    <row r="26" spans="2:10" s="25" customFormat="1" ht="21" x14ac:dyDescent="0.4">
      <c r="B26" s="22" t="s">
        <v>22</v>
      </c>
      <c r="C26" s="23"/>
      <c r="D26" s="24">
        <f>SUM(D20:D25)</f>
        <v>323740.40000000002</v>
      </c>
      <c r="E26" s="24">
        <f t="shared" ref="E26:J26" si="1">SUM(E20:E25)</f>
        <v>138352.88</v>
      </c>
      <c r="F26" s="24">
        <f t="shared" si="1"/>
        <v>462093.27999999997</v>
      </c>
      <c r="G26" s="24">
        <f t="shared" si="1"/>
        <v>257404.05999999997</v>
      </c>
      <c r="H26" s="24">
        <f t="shared" si="1"/>
        <v>3960.4499999999985</v>
      </c>
      <c r="I26" s="24">
        <f t="shared" si="1"/>
        <v>253443.61</v>
      </c>
      <c r="J26" s="24">
        <f t="shared" si="1"/>
        <v>204689.21999999997</v>
      </c>
    </row>
    <row r="28" spans="2:10" x14ac:dyDescent="0.3">
      <c r="C28" s="14" t="s">
        <v>23</v>
      </c>
      <c r="D28" s="29">
        <f t="shared" ref="D28:E28" si="2">D13-D26</f>
        <v>0</v>
      </c>
      <c r="E28" s="29">
        <f t="shared" si="2"/>
        <v>0</v>
      </c>
      <c r="F28" s="29">
        <f>F13-F26</f>
        <v>0</v>
      </c>
      <c r="G28" s="29">
        <f>G13-G26</f>
        <v>87897.130000000034</v>
      </c>
      <c r="H28" s="29">
        <f>H13-H26</f>
        <v>-3960.4499999999985</v>
      </c>
      <c r="I28" s="29">
        <f>I13-I26</f>
        <v>91857.580000000016</v>
      </c>
      <c r="J28" s="29">
        <f>J13+J26</f>
        <v>87897.129999999976</v>
      </c>
    </row>
    <row r="29" spans="2:10" x14ac:dyDescent="0.3">
      <c r="D29" s="29"/>
    </row>
    <row r="30" spans="2:10" x14ac:dyDescent="0.3">
      <c r="B30" s="60"/>
    </row>
    <row r="31" spans="2:10" ht="15" customHeight="1" x14ac:dyDescent="0.3"/>
    <row r="32" spans="2:10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73" fitToHeight="0" orientation="landscape" r:id="rId1"/>
  <headerFooter>
    <oddFooter>&amp;CSeguiment pressupostari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5"/>
  <sheetViews>
    <sheetView showGridLines="0" zoomScaleNormal="100" workbookViewId="0">
      <selection activeCell="B3" sqref="B3"/>
    </sheetView>
  </sheetViews>
  <sheetFormatPr defaultColWidth="11.42578125" defaultRowHeight="16.5" x14ac:dyDescent="0.3"/>
  <cols>
    <col min="1" max="1" width="1.85546875" style="1" customWidth="1"/>
    <col min="2" max="2" width="12.42578125" style="1" customWidth="1"/>
    <col min="3" max="3" width="3.28515625" style="1" customWidth="1"/>
    <col min="4" max="4" width="34.140625" style="1" customWidth="1"/>
    <col min="5" max="5" width="15.5703125" style="1" customWidth="1"/>
    <col min="6" max="6" width="14.28515625" style="1" bestFit="1" customWidth="1"/>
    <col min="7" max="7" width="14.140625" style="1" bestFit="1" customWidth="1"/>
    <col min="8" max="8" width="14.28515625" style="1" bestFit="1" customWidth="1"/>
    <col min="9" max="9" width="15" style="1" customWidth="1"/>
    <col min="10" max="10" width="13.85546875" style="1" customWidth="1"/>
    <col min="11" max="11" width="15" style="1" customWidth="1"/>
    <col min="12" max="12" width="15.140625" style="1" customWidth="1"/>
    <col min="13" max="16384" width="11.42578125" style="1"/>
  </cols>
  <sheetData>
    <row r="1" spans="1:12" ht="21" x14ac:dyDescent="0.4">
      <c r="A1" s="31" t="s">
        <v>149</v>
      </c>
    </row>
    <row r="2" spans="1:12" ht="17.25" thickBot="1" x14ac:dyDescent="0.35"/>
    <row r="3" spans="1:12" s="35" customFormat="1" ht="19.5" thickBot="1" x14ac:dyDescent="0.4">
      <c r="A3" s="32" t="s">
        <v>26</v>
      </c>
      <c r="B3" s="33"/>
      <c r="C3" s="33"/>
      <c r="D3" s="33"/>
      <c r="E3" s="33"/>
      <c r="F3" s="34">
        <f t="shared" ref="F3:L3" si="0">F7</f>
        <v>20000</v>
      </c>
      <c r="G3" s="34">
        <f t="shared" si="0"/>
        <v>1310.49</v>
      </c>
      <c r="H3" s="34">
        <f t="shared" si="0"/>
        <v>21310.49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-21310.49</v>
      </c>
    </row>
    <row r="4" spans="1:12" ht="17.25" thickBot="1" x14ac:dyDescent="0.35"/>
    <row r="5" spans="1:12" s="12" customFormat="1" ht="50.25" thickBot="1" x14ac:dyDescent="0.3">
      <c r="A5" s="65"/>
      <c r="B5" s="6" t="s">
        <v>27</v>
      </c>
      <c r="C5" s="66"/>
      <c r="D5" s="67" t="s">
        <v>28</v>
      </c>
      <c r="E5" s="88"/>
      <c r="F5" s="89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15"/>
    </row>
    <row r="7" spans="1:12" ht="17.25" thickBot="1" x14ac:dyDescent="0.35">
      <c r="B7" s="44">
        <v>3</v>
      </c>
      <c r="C7" s="45" t="s">
        <v>9</v>
      </c>
      <c r="D7" s="46"/>
      <c r="E7" s="46"/>
      <c r="F7" s="48">
        <f>F8</f>
        <v>20000</v>
      </c>
      <c r="G7" s="48">
        <f t="shared" ref="G7:L7" si="1">G8</f>
        <v>1310.49</v>
      </c>
      <c r="H7" s="48">
        <f t="shared" si="1"/>
        <v>21310.49</v>
      </c>
      <c r="I7" s="48">
        <f t="shared" si="1"/>
        <v>0</v>
      </c>
      <c r="J7" s="48">
        <f t="shared" si="1"/>
        <v>0</v>
      </c>
      <c r="K7" s="48">
        <f t="shared" si="1"/>
        <v>0</v>
      </c>
      <c r="L7" s="48">
        <f t="shared" si="1"/>
        <v>-21310.49</v>
      </c>
    </row>
    <row r="8" spans="1:12" ht="17.25" thickTop="1" x14ac:dyDescent="0.3">
      <c r="B8" s="72">
        <v>39902</v>
      </c>
      <c r="C8" s="73" t="s">
        <v>31</v>
      </c>
      <c r="D8" s="74"/>
      <c r="E8" s="74"/>
      <c r="F8" s="75">
        <f>SUM(F9:F11)</f>
        <v>20000</v>
      </c>
      <c r="G8" s="75">
        <f t="shared" ref="G8:L8" si="2">SUM(G9:G11)</f>
        <v>1310.49</v>
      </c>
      <c r="H8" s="75">
        <f t="shared" si="2"/>
        <v>21310.49</v>
      </c>
      <c r="I8" s="75">
        <f t="shared" si="2"/>
        <v>0</v>
      </c>
      <c r="J8" s="75">
        <f t="shared" si="2"/>
        <v>0</v>
      </c>
      <c r="K8" s="75">
        <f t="shared" si="2"/>
        <v>0</v>
      </c>
      <c r="L8" s="75">
        <f t="shared" si="2"/>
        <v>-21310.49</v>
      </c>
    </row>
    <row r="9" spans="1:12" x14ac:dyDescent="0.3">
      <c r="D9" s="90" t="s">
        <v>178</v>
      </c>
      <c r="E9" s="90" t="s">
        <v>32</v>
      </c>
      <c r="F9" s="53">
        <v>20000</v>
      </c>
      <c r="G9" s="53">
        <v>0</v>
      </c>
      <c r="H9" s="53">
        <f t="shared" ref="H9" si="3">F9+G9</f>
        <v>20000</v>
      </c>
      <c r="I9" s="53">
        <v>0</v>
      </c>
      <c r="J9" s="53">
        <f t="shared" ref="J9" si="4">I9-K9</f>
        <v>0</v>
      </c>
      <c r="K9" s="53">
        <v>0</v>
      </c>
      <c r="L9" s="53">
        <f t="shared" ref="L9" si="5">I9-H9</f>
        <v>-20000</v>
      </c>
    </row>
    <row r="10" spans="1:12" x14ac:dyDescent="0.3">
      <c r="D10" s="90" t="s">
        <v>187</v>
      </c>
      <c r="E10" s="90"/>
      <c r="F10" s="53">
        <v>0</v>
      </c>
      <c r="G10" s="53">
        <v>1310.49</v>
      </c>
      <c r="H10" s="53">
        <f t="shared" ref="H10" si="6">F10+G10</f>
        <v>1310.49</v>
      </c>
      <c r="I10" s="53">
        <v>0</v>
      </c>
      <c r="J10" s="53">
        <f t="shared" ref="J10" si="7">I10-K10</f>
        <v>0</v>
      </c>
      <c r="K10" s="53">
        <v>0</v>
      </c>
      <c r="L10" s="53">
        <f t="shared" ref="L10" si="8">I10-H10</f>
        <v>-1310.49</v>
      </c>
    </row>
    <row r="11" spans="1:12" x14ac:dyDescent="0.3">
      <c r="D11" s="92"/>
      <c r="G11" s="49"/>
    </row>
    <row r="12" spans="1:12" ht="17.25" thickBot="1" x14ac:dyDescent="0.35">
      <c r="G12" s="49"/>
    </row>
    <row r="13" spans="1:12" ht="19.5" thickBot="1" x14ac:dyDescent="0.4">
      <c r="B13" s="32" t="s">
        <v>41</v>
      </c>
      <c r="C13" s="33"/>
      <c r="D13" s="33"/>
      <c r="E13" s="33"/>
      <c r="F13" s="34">
        <f>F17</f>
        <v>303740.40000000002</v>
      </c>
      <c r="G13" s="34">
        <f t="shared" ref="G13:L13" si="9">G17</f>
        <v>51444.47</v>
      </c>
      <c r="H13" s="34">
        <f t="shared" si="9"/>
        <v>355184.87</v>
      </c>
      <c r="I13" s="34">
        <f t="shared" si="9"/>
        <v>345301.19</v>
      </c>
      <c r="J13" s="34">
        <f t="shared" si="9"/>
        <v>0</v>
      </c>
      <c r="K13" s="34">
        <f t="shared" si="9"/>
        <v>345301.19</v>
      </c>
      <c r="L13" s="34">
        <f t="shared" si="9"/>
        <v>-9883.679999999993</v>
      </c>
    </row>
    <row r="14" spans="1:12" ht="17.25" thickBot="1" x14ac:dyDescent="0.35"/>
    <row r="15" spans="1:12" ht="50.25" thickBot="1" x14ac:dyDescent="0.35">
      <c r="B15" s="6" t="s">
        <v>27</v>
      </c>
      <c r="C15" s="67" t="s">
        <v>28</v>
      </c>
      <c r="D15" s="67"/>
      <c r="E15" s="68"/>
      <c r="F15" s="41" t="s">
        <v>42</v>
      </c>
      <c r="G15" s="8" t="s">
        <v>4</v>
      </c>
      <c r="H15" s="8" t="s">
        <v>5</v>
      </c>
      <c r="I15" s="9" t="s">
        <v>199</v>
      </c>
      <c r="J15" s="8" t="s">
        <v>6</v>
      </c>
      <c r="K15" s="10" t="s">
        <v>7</v>
      </c>
      <c r="L15" s="11" t="s">
        <v>8</v>
      </c>
    </row>
    <row r="17" spans="2:12" ht="17.25" thickBot="1" x14ac:dyDescent="0.35">
      <c r="B17" s="44">
        <v>4</v>
      </c>
      <c r="C17" s="45" t="s">
        <v>10</v>
      </c>
      <c r="D17" s="45"/>
      <c r="E17" s="46"/>
      <c r="F17" s="48">
        <f>F18</f>
        <v>303740.40000000002</v>
      </c>
      <c r="G17" s="48">
        <f t="shared" ref="G17:L17" si="10">G18</f>
        <v>51444.47</v>
      </c>
      <c r="H17" s="48">
        <f t="shared" si="10"/>
        <v>355184.87</v>
      </c>
      <c r="I17" s="48">
        <f t="shared" si="10"/>
        <v>345301.19</v>
      </c>
      <c r="J17" s="48">
        <f t="shared" si="10"/>
        <v>0</v>
      </c>
      <c r="K17" s="48">
        <f t="shared" si="10"/>
        <v>345301.19</v>
      </c>
      <c r="L17" s="48">
        <f t="shared" si="10"/>
        <v>-9883.679999999993</v>
      </c>
    </row>
    <row r="18" spans="2:12" ht="17.25" thickTop="1" x14ac:dyDescent="0.3">
      <c r="B18" s="84">
        <v>46201</v>
      </c>
      <c r="C18" s="93" t="s">
        <v>48</v>
      </c>
      <c r="D18" s="93"/>
      <c r="E18" s="86"/>
      <c r="F18" s="77">
        <f t="shared" ref="F18:L18" si="11">SUM(F19)</f>
        <v>303740.40000000002</v>
      </c>
      <c r="G18" s="77">
        <f t="shared" si="11"/>
        <v>51444.47</v>
      </c>
      <c r="H18" s="77">
        <f t="shared" si="11"/>
        <v>355184.87</v>
      </c>
      <c r="I18" s="77">
        <f t="shared" si="11"/>
        <v>345301.19</v>
      </c>
      <c r="J18" s="77">
        <f t="shared" si="11"/>
        <v>0</v>
      </c>
      <c r="K18" s="77">
        <f t="shared" si="11"/>
        <v>345301.19</v>
      </c>
      <c r="L18" s="77">
        <f t="shared" si="11"/>
        <v>-9883.679999999993</v>
      </c>
    </row>
    <row r="19" spans="2:12" ht="18.75" customHeight="1" x14ac:dyDescent="0.3">
      <c r="B19" s="94"/>
      <c r="C19" s="71"/>
      <c r="D19" s="135" t="s">
        <v>196</v>
      </c>
      <c r="E19" s="152"/>
      <c r="F19" s="153">
        <v>303740.40000000002</v>
      </c>
      <c r="G19" s="53">
        <f>51444.47</f>
        <v>51444.47</v>
      </c>
      <c r="H19" s="53">
        <f>F19+G19</f>
        <v>355184.87</v>
      </c>
      <c r="I19" s="53">
        <f>322936.05+22365.14</f>
        <v>345301.19</v>
      </c>
      <c r="J19" s="53">
        <f>I19-K19</f>
        <v>0</v>
      </c>
      <c r="K19" s="53">
        <f>322936.05+22365.14</f>
        <v>345301.19</v>
      </c>
      <c r="L19" s="53">
        <f>I19-H19</f>
        <v>-9883.679999999993</v>
      </c>
    </row>
    <row r="20" spans="2:12" x14ac:dyDescent="0.3">
      <c r="F20" s="29"/>
    </row>
    <row r="22" spans="2:12" x14ac:dyDescent="0.3">
      <c r="D22" s="96"/>
      <c r="F22" s="58"/>
    </row>
    <row r="23" spans="2:12" x14ac:dyDescent="0.3">
      <c r="D23" s="14"/>
      <c r="E23" s="157" t="s">
        <v>157</v>
      </c>
      <c r="F23" s="157"/>
    </row>
    <row r="24" spans="2:12" x14ac:dyDescent="0.3">
      <c r="E24" s="156"/>
      <c r="F24" s="156"/>
    </row>
    <row r="25" spans="2:12" x14ac:dyDescent="0.3">
      <c r="E25" s="29"/>
      <c r="F25" s="29"/>
    </row>
    <row r="26" spans="2:12" x14ac:dyDescent="0.3">
      <c r="E26" s="29"/>
      <c r="F26" s="29"/>
    </row>
    <row r="33" spans="3:4" x14ac:dyDescent="0.3">
      <c r="D33" s="139"/>
    </row>
    <row r="35" spans="3:4" x14ac:dyDescent="0.3">
      <c r="C35" s="60"/>
    </row>
  </sheetData>
  <mergeCells count="2">
    <mergeCell ref="E23:F23"/>
    <mergeCell ref="E24:F24"/>
  </mergeCell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Footer>&amp;CSeguiment pressupostari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5C5B-B90E-4658-9991-A249F951FE37}">
  <sheetPr>
    <pageSetUpPr fitToPage="1"/>
  </sheetPr>
  <dimension ref="A1:L34"/>
  <sheetViews>
    <sheetView showGridLines="0" zoomScaleNormal="100" workbookViewId="0">
      <selection activeCell="B3" sqref="B3"/>
    </sheetView>
  </sheetViews>
  <sheetFormatPr defaultColWidth="11.42578125" defaultRowHeight="16.5" x14ac:dyDescent="0.3"/>
  <cols>
    <col min="1" max="1" width="3.42578125" style="1" customWidth="1"/>
    <col min="2" max="2" width="12.42578125" style="1" customWidth="1"/>
    <col min="3" max="3" width="3.85546875" style="1" customWidth="1"/>
    <col min="4" max="4" width="20.5703125" style="1" customWidth="1"/>
    <col min="5" max="5" width="23.28515625" style="1" customWidth="1"/>
    <col min="6" max="6" width="12.5703125" style="1" customWidth="1"/>
    <col min="7" max="7" width="14.140625" style="1" bestFit="1" customWidth="1"/>
    <col min="8" max="8" width="13.140625" style="1" bestFit="1" customWidth="1"/>
    <col min="9" max="9" width="16.7109375" style="1" customWidth="1"/>
    <col min="10" max="10" width="13.7109375" style="1" customWidth="1"/>
    <col min="11" max="12" width="13.28515625" style="1" customWidth="1"/>
    <col min="13" max="16384" width="11.42578125" style="1"/>
  </cols>
  <sheetData>
    <row r="1" spans="1:12" ht="21" x14ac:dyDescent="0.4">
      <c r="A1" s="31" t="s">
        <v>149</v>
      </c>
    </row>
    <row r="2" spans="1:12" ht="17.25" thickBot="1" x14ac:dyDescent="0.35">
      <c r="A2" s="64"/>
    </row>
    <row r="3" spans="1:12" s="35" customFormat="1" ht="19.5" thickBot="1" x14ac:dyDescent="0.4">
      <c r="A3" s="32" t="s">
        <v>53</v>
      </c>
      <c r="B3" s="33"/>
      <c r="C3" s="33"/>
      <c r="D3" s="33"/>
      <c r="E3" s="33"/>
      <c r="F3" s="34">
        <f>F7</f>
        <v>0</v>
      </c>
      <c r="G3" s="34">
        <f t="shared" ref="G3:L3" si="0">G7</f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</row>
    <row r="4" spans="1:12" ht="17.25" thickBot="1" x14ac:dyDescent="0.35"/>
    <row r="5" spans="1:12" s="12" customFormat="1" ht="55.5" customHeight="1" thickBot="1" x14ac:dyDescent="0.3">
      <c r="A5" s="65"/>
      <c r="B5" s="6" t="s">
        <v>27</v>
      </c>
      <c r="C5" s="66"/>
      <c r="D5" s="67" t="s">
        <v>28</v>
      </c>
      <c r="E5" s="68"/>
      <c r="F5" s="41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70"/>
    </row>
    <row r="7" spans="1:12" ht="17.25" thickBot="1" x14ac:dyDescent="0.35">
      <c r="B7" s="44">
        <v>5</v>
      </c>
      <c r="C7" s="45" t="s">
        <v>11</v>
      </c>
      <c r="D7" s="46"/>
      <c r="E7" s="46"/>
      <c r="F7" s="48">
        <f>F8</f>
        <v>0</v>
      </c>
      <c r="G7" s="48">
        <f t="shared" ref="G7:L7" si="1">G8</f>
        <v>0</v>
      </c>
      <c r="H7" s="48">
        <f t="shared" si="1"/>
        <v>0</v>
      </c>
      <c r="I7" s="48">
        <f t="shared" si="1"/>
        <v>0</v>
      </c>
      <c r="J7" s="48">
        <f t="shared" si="1"/>
        <v>0</v>
      </c>
      <c r="K7" s="48">
        <f t="shared" si="1"/>
        <v>0</v>
      </c>
      <c r="L7" s="48">
        <f t="shared" si="1"/>
        <v>0</v>
      </c>
    </row>
    <row r="8" spans="1:12" s="71" customFormat="1" ht="17.25" thickTop="1" x14ac:dyDescent="0.3">
      <c r="B8" s="72">
        <v>52000</v>
      </c>
      <c r="C8" s="73" t="s">
        <v>54</v>
      </c>
      <c r="D8" s="74"/>
      <c r="E8" s="74"/>
      <c r="F8" s="75">
        <f>F9</f>
        <v>0</v>
      </c>
      <c r="G8" s="76">
        <f t="shared" ref="G8:L8" si="2">SUM(G9)</f>
        <v>0</v>
      </c>
      <c r="H8" s="76">
        <f t="shared" si="2"/>
        <v>0</v>
      </c>
      <c r="I8" s="76">
        <f t="shared" si="2"/>
        <v>0</v>
      </c>
      <c r="J8" s="76">
        <f t="shared" si="2"/>
        <v>0</v>
      </c>
      <c r="K8" s="76">
        <f t="shared" si="2"/>
        <v>0</v>
      </c>
      <c r="L8" s="76">
        <f t="shared" si="2"/>
        <v>0</v>
      </c>
    </row>
    <row r="9" spans="1:12" x14ac:dyDescent="0.3">
      <c r="B9" s="78"/>
      <c r="C9" s="79"/>
      <c r="D9" s="80" t="s">
        <v>54</v>
      </c>
      <c r="E9" s="80"/>
      <c r="F9" s="81">
        <v>0</v>
      </c>
      <c r="G9" s="53">
        <v>0</v>
      </c>
      <c r="H9" s="82">
        <f>F9+G9</f>
        <v>0</v>
      </c>
      <c r="I9" s="53">
        <v>0</v>
      </c>
      <c r="J9" s="82">
        <f>I9-K9</f>
        <v>0</v>
      </c>
      <c r="K9" s="53">
        <v>0</v>
      </c>
      <c r="L9" s="82">
        <f>I9-H9</f>
        <v>0</v>
      </c>
    </row>
    <row r="13" spans="1:12" ht="17.25" thickBot="1" x14ac:dyDescent="0.35"/>
    <row r="14" spans="1:12" s="35" customFormat="1" ht="19.5" thickBot="1" x14ac:dyDescent="0.4">
      <c r="A14" s="32" t="s">
        <v>55</v>
      </c>
      <c r="B14" s="33"/>
      <c r="C14" s="33"/>
      <c r="D14" s="33"/>
      <c r="E14" s="33"/>
      <c r="F14" s="34">
        <f>F18</f>
        <v>0</v>
      </c>
      <c r="G14" s="34">
        <f t="shared" ref="G14:L14" si="3">G18</f>
        <v>85597.92</v>
      </c>
      <c r="H14" s="34">
        <f t="shared" si="3"/>
        <v>85597.92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-85597.92</v>
      </c>
    </row>
    <row r="15" spans="1:12" ht="17.25" thickBot="1" x14ac:dyDescent="0.35"/>
    <row r="16" spans="1:12" s="12" customFormat="1" ht="50.25" thickBot="1" x14ac:dyDescent="0.3">
      <c r="A16" s="65"/>
      <c r="B16" s="6" t="s">
        <v>27</v>
      </c>
      <c r="C16" s="66"/>
      <c r="D16" s="67" t="s">
        <v>28</v>
      </c>
      <c r="E16" s="68"/>
      <c r="F16" s="41" t="s">
        <v>56</v>
      </c>
      <c r="G16" s="8" t="s">
        <v>4</v>
      </c>
      <c r="H16" s="8" t="s">
        <v>5</v>
      </c>
      <c r="I16" s="9" t="s">
        <v>199</v>
      </c>
      <c r="J16" s="8" t="s">
        <v>6</v>
      </c>
      <c r="K16" s="10" t="s">
        <v>7</v>
      </c>
      <c r="L16" s="11" t="s">
        <v>8</v>
      </c>
    </row>
    <row r="17" spans="2:12" x14ac:dyDescent="0.3">
      <c r="B17" s="13"/>
      <c r="C17" s="14"/>
      <c r="D17" s="69"/>
      <c r="E17" s="69"/>
      <c r="F17" s="70"/>
    </row>
    <row r="18" spans="2:12" ht="17.25" thickBot="1" x14ac:dyDescent="0.35">
      <c r="B18" s="44">
        <v>8</v>
      </c>
      <c r="C18" s="45" t="s">
        <v>57</v>
      </c>
      <c r="D18" s="46"/>
      <c r="E18" s="46"/>
      <c r="F18" s="48">
        <f>F19+F21</f>
        <v>0</v>
      </c>
      <c r="G18" s="48">
        <f>G19+G21</f>
        <v>85597.92</v>
      </c>
      <c r="H18" s="48">
        <f t="shared" ref="H18:L18" si="4">H19+H21</f>
        <v>85597.92</v>
      </c>
      <c r="I18" s="48">
        <f t="shared" si="4"/>
        <v>0</v>
      </c>
      <c r="J18" s="48">
        <f t="shared" si="4"/>
        <v>0</v>
      </c>
      <c r="K18" s="48">
        <f t="shared" si="4"/>
        <v>0</v>
      </c>
      <c r="L18" s="48">
        <f t="shared" si="4"/>
        <v>-85597.92</v>
      </c>
    </row>
    <row r="19" spans="2:12" s="71" customFormat="1" ht="17.25" thickTop="1" x14ac:dyDescent="0.3">
      <c r="B19" s="72">
        <v>87010</v>
      </c>
      <c r="C19" s="73" t="s">
        <v>58</v>
      </c>
      <c r="D19" s="74"/>
      <c r="E19" s="74"/>
      <c r="F19" s="75">
        <f>F20</f>
        <v>0</v>
      </c>
      <c r="G19" s="76">
        <f t="shared" ref="G19:L19" si="5">SUM(G20)</f>
        <v>82739.3</v>
      </c>
      <c r="H19" s="76">
        <f t="shared" si="5"/>
        <v>82739.3</v>
      </c>
      <c r="I19" s="76">
        <f t="shared" si="5"/>
        <v>0</v>
      </c>
      <c r="J19" s="76">
        <f t="shared" si="5"/>
        <v>0</v>
      </c>
      <c r="K19" s="76">
        <f t="shared" si="5"/>
        <v>0</v>
      </c>
      <c r="L19" s="76">
        <f t="shared" si="5"/>
        <v>-82739.3</v>
      </c>
    </row>
    <row r="20" spans="2:12" x14ac:dyDescent="0.3">
      <c r="B20" s="78"/>
      <c r="C20" s="83"/>
      <c r="D20" s="69" t="s">
        <v>58</v>
      </c>
      <c r="E20" s="69"/>
      <c r="F20" s="58">
        <v>0</v>
      </c>
      <c r="G20" s="82">
        <v>82739.3</v>
      </c>
      <c r="H20" s="82">
        <f>F20+G20</f>
        <v>82739.3</v>
      </c>
      <c r="I20" s="53">
        <v>0</v>
      </c>
      <c r="J20" s="82">
        <f>I20-K20</f>
        <v>0</v>
      </c>
      <c r="K20" s="53">
        <v>0</v>
      </c>
      <c r="L20" s="82">
        <f>I20-H20</f>
        <v>-82739.3</v>
      </c>
    </row>
    <row r="21" spans="2:12" x14ac:dyDescent="0.3">
      <c r="B21" s="84">
        <v>87000</v>
      </c>
      <c r="C21" s="85" t="s">
        <v>167</v>
      </c>
      <c r="D21" s="86"/>
      <c r="E21" s="86"/>
      <c r="F21" s="87">
        <f>F22</f>
        <v>0</v>
      </c>
      <c r="G21" s="76">
        <f t="shared" ref="G21:L21" si="6">SUM(G22)</f>
        <v>2858.62</v>
      </c>
      <c r="H21" s="76">
        <f t="shared" si="6"/>
        <v>2858.62</v>
      </c>
      <c r="I21" s="76">
        <f t="shared" si="6"/>
        <v>0</v>
      </c>
      <c r="J21" s="76">
        <f t="shared" si="6"/>
        <v>0</v>
      </c>
      <c r="K21" s="76">
        <f t="shared" si="6"/>
        <v>0</v>
      </c>
      <c r="L21" s="76">
        <f t="shared" si="6"/>
        <v>-2858.62</v>
      </c>
    </row>
    <row r="22" spans="2:12" x14ac:dyDescent="0.3">
      <c r="B22" s="78"/>
      <c r="C22" s="79"/>
      <c r="D22" s="80" t="s">
        <v>167</v>
      </c>
      <c r="E22" s="80"/>
      <c r="F22" s="81">
        <v>0</v>
      </c>
      <c r="G22" s="82">
        <v>2858.62</v>
      </c>
      <c r="H22" s="82">
        <f>F22+G22</f>
        <v>2858.62</v>
      </c>
      <c r="I22" s="53">
        <v>0</v>
      </c>
      <c r="J22" s="82">
        <f>I22-K22</f>
        <v>0</v>
      </c>
      <c r="K22" s="53">
        <v>0</v>
      </c>
      <c r="L22" s="82">
        <f>I22-H22</f>
        <v>-2858.62</v>
      </c>
    </row>
    <row r="32" spans="2:12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Footer>&amp;CSeguiment pressupostari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4"/>
  <sheetViews>
    <sheetView showGridLines="0" zoomScaleNormal="100" workbookViewId="0">
      <selection activeCell="C18" sqref="C18"/>
    </sheetView>
  </sheetViews>
  <sheetFormatPr defaultColWidth="11.42578125" defaultRowHeight="16.5" x14ac:dyDescent="0.3"/>
  <cols>
    <col min="1" max="1" width="12.42578125" style="1" customWidth="1"/>
    <col min="2" max="2" width="11.7109375" style="1" customWidth="1"/>
    <col min="3" max="3" width="39.42578125" style="1" customWidth="1"/>
    <col min="4" max="4" width="6" style="1" customWidth="1"/>
    <col min="5" max="5" width="6.42578125" style="1" customWidth="1"/>
    <col min="6" max="6" width="14.140625" style="1" bestFit="1" customWidth="1"/>
    <col min="7" max="7" width="12.7109375" style="1" bestFit="1" customWidth="1"/>
    <col min="8" max="8" width="14.28515625" style="1" bestFit="1" customWidth="1"/>
    <col min="9" max="9" width="15.5703125" style="1" customWidth="1"/>
    <col min="10" max="10" width="11.85546875" style="1" customWidth="1"/>
    <col min="11" max="11" width="14.140625" style="1" bestFit="1" customWidth="1"/>
    <col min="12" max="12" width="13.5703125" style="1" bestFit="1" customWidth="1"/>
    <col min="13" max="16384" width="11.42578125" style="1"/>
  </cols>
  <sheetData>
    <row r="1" spans="1:12" ht="21" x14ac:dyDescent="0.4">
      <c r="A1" s="31" t="s">
        <v>149</v>
      </c>
    </row>
    <row r="2" spans="1:12" ht="17.25" thickBot="1" x14ac:dyDescent="0.35"/>
    <row r="3" spans="1:12" s="56" customFormat="1" ht="19.5" thickBot="1" x14ac:dyDescent="0.4">
      <c r="A3" s="32" t="s">
        <v>59</v>
      </c>
      <c r="B3" s="55"/>
      <c r="C3" s="55"/>
      <c r="D3" s="55"/>
      <c r="E3" s="55"/>
      <c r="F3" s="34">
        <f t="shared" ref="F3:L3" si="0">F7</f>
        <v>252185.7</v>
      </c>
      <c r="G3" s="34">
        <f t="shared" si="0"/>
        <v>16450.080000000002</v>
      </c>
      <c r="H3" s="34">
        <f t="shared" si="0"/>
        <v>268635.78000000003</v>
      </c>
      <c r="I3" s="34">
        <f t="shared" si="0"/>
        <v>194737.69</v>
      </c>
      <c r="J3" s="34">
        <f t="shared" si="0"/>
        <v>0</v>
      </c>
      <c r="K3" s="34">
        <f t="shared" si="0"/>
        <v>194737.69</v>
      </c>
      <c r="L3" s="34">
        <f t="shared" si="0"/>
        <v>73898.089999999982</v>
      </c>
    </row>
    <row r="4" spans="1:12" ht="17.25" thickBot="1" x14ac:dyDescent="0.35"/>
    <row r="5" spans="1:12" s="42" customFormat="1" ht="50.25" thickBot="1" x14ac:dyDescent="0.3">
      <c r="A5" s="36" t="s">
        <v>60</v>
      </c>
      <c r="B5" s="37" t="s">
        <v>61</v>
      </c>
      <c r="C5" s="38" t="s">
        <v>2</v>
      </c>
      <c r="D5" s="39"/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6" spans="1:12" x14ac:dyDescent="0.3">
      <c r="G6" s="16"/>
    </row>
    <row r="7" spans="1:12" ht="17.25" thickBot="1" x14ac:dyDescent="0.35">
      <c r="A7" s="43" t="s">
        <v>150</v>
      </c>
      <c r="B7" s="44">
        <v>1</v>
      </c>
      <c r="C7" s="45" t="s">
        <v>17</v>
      </c>
      <c r="D7" s="46"/>
      <c r="E7" s="47"/>
      <c r="F7" s="48">
        <f>SUM(F8:F13)</f>
        <v>252185.7</v>
      </c>
      <c r="G7" s="48">
        <f t="shared" ref="G7:L7" si="1">SUM(G8:G13)</f>
        <v>16450.080000000002</v>
      </c>
      <c r="H7" s="48">
        <f t="shared" si="1"/>
        <v>268635.78000000003</v>
      </c>
      <c r="I7" s="48">
        <f t="shared" si="1"/>
        <v>194737.69</v>
      </c>
      <c r="J7" s="48">
        <f t="shared" si="1"/>
        <v>0</v>
      </c>
      <c r="K7" s="48">
        <f t="shared" si="1"/>
        <v>194737.69</v>
      </c>
      <c r="L7" s="48">
        <f t="shared" si="1"/>
        <v>73898.089999999982</v>
      </c>
    </row>
    <row r="8" spans="1:12" ht="17.25" thickTop="1" x14ac:dyDescent="0.3">
      <c r="A8" s="49" t="s">
        <v>64</v>
      </c>
      <c r="B8" s="50" t="s">
        <v>68</v>
      </c>
      <c r="C8" s="51" t="s">
        <v>69</v>
      </c>
      <c r="D8" s="51"/>
      <c r="E8" s="51"/>
      <c r="F8" s="53">
        <v>0</v>
      </c>
      <c r="G8" s="53">
        <f>450.08+16000</f>
        <v>16450.080000000002</v>
      </c>
      <c r="H8" s="53">
        <f t="shared" ref="H8" si="2">F8+G8</f>
        <v>16450.080000000002</v>
      </c>
      <c r="I8" s="53">
        <f>139898.95</f>
        <v>139898.95000000001</v>
      </c>
      <c r="J8" s="53">
        <f>I8-K8</f>
        <v>0</v>
      </c>
      <c r="K8" s="53">
        <f>139898.95</f>
        <v>139898.95000000001</v>
      </c>
      <c r="L8" s="53">
        <f>H8-I8</f>
        <v>-123448.87000000001</v>
      </c>
    </row>
    <row r="9" spans="1:12" x14ac:dyDescent="0.3">
      <c r="A9" s="49" t="s">
        <v>64</v>
      </c>
      <c r="B9" s="50" t="s">
        <v>71</v>
      </c>
      <c r="C9" s="51" t="s">
        <v>72</v>
      </c>
      <c r="D9" s="51"/>
      <c r="E9" s="51"/>
      <c r="F9" s="29">
        <v>180066.32</v>
      </c>
      <c r="G9" s="53">
        <v>0</v>
      </c>
      <c r="H9" s="53">
        <f>F9+G9</f>
        <v>180066.32</v>
      </c>
      <c r="I9" s="53">
        <v>0</v>
      </c>
      <c r="J9" s="53">
        <f>I9-K9</f>
        <v>0</v>
      </c>
      <c r="K9" s="53">
        <v>0</v>
      </c>
      <c r="L9" s="53">
        <f>H9-I9</f>
        <v>180066.32</v>
      </c>
    </row>
    <row r="10" spans="1:12" x14ac:dyDescent="0.3">
      <c r="A10" s="49" t="s">
        <v>67</v>
      </c>
      <c r="B10" s="50" t="s">
        <v>75</v>
      </c>
      <c r="C10" s="51" t="s">
        <v>76</v>
      </c>
      <c r="D10" s="51"/>
      <c r="E10" s="51"/>
      <c r="F10" s="53">
        <v>1500</v>
      </c>
      <c r="G10" s="53">
        <v>0</v>
      </c>
      <c r="H10" s="53">
        <f t="shared" ref="H10:H13" si="3">F10+G10</f>
        <v>1500</v>
      </c>
      <c r="I10" s="53">
        <v>0</v>
      </c>
      <c r="J10" s="53">
        <f t="shared" ref="J10" si="4">I10-K10</f>
        <v>0</v>
      </c>
      <c r="K10" s="53">
        <v>0</v>
      </c>
      <c r="L10" s="53">
        <f>H10-I10</f>
        <v>1500</v>
      </c>
    </row>
    <row r="11" spans="1:12" x14ac:dyDescent="0.3">
      <c r="A11" s="49" t="s">
        <v>70</v>
      </c>
      <c r="B11" s="50" t="s">
        <v>77</v>
      </c>
      <c r="C11" s="51" t="s">
        <v>78</v>
      </c>
      <c r="D11" s="51"/>
      <c r="E11" s="51"/>
      <c r="F11" s="52">
        <v>61201.38</v>
      </c>
      <c r="G11" s="53">
        <v>0</v>
      </c>
      <c r="H11" s="53">
        <f t="shared" si="3"/>
        <v>61201.38</v>
      </c>
      <c r="I11" s="53">
        <v>48843.22</v>
      </c>
      <c r="J11" s="53">
        <f>I11-K11</f>
        <v>0</v>
      </c>
      <c r="K11" s="53">
        <v>48843.22</v>
      </c>
      <c r="L11" s="53">
        <f>H11-I11</f>
        <v>12358.159999999996</v>
      </c>
    </row>
    <row r="12" spans="1:12" x14ac:dyDescent="0.3">
      <c r="B12" s="50" t="s">
        <v>79</v>
      </c>
      <c r="C12" s="51" t="s">
        <v>80</v>
      </c>
      <c r="D12" s="51"/>
      <c r="E12" s="51"/>
      <c r="F12" s="53">
        <v>1750</v>
      </c>
      <c r="G12" s="53">
        <v>0</v>
      </c>
      <c r="H12" s="53">
        <f t="shared" si="3"/>
        <v>1750</v>
      </c>
      <c r="I12" s="58">
        <v>0</v>
      </c>
      <c r="J12" s="53">
        <f>I12-K12</f>
        <v>0</v>
      </c>
      <c r="K12" s="58">
        <v>0</v>
      </c>
      <c r="L12" s="53">
        <f>H12-I12</f>
        <v>1750</v>
      </c>
    </row>
    <row r="13" spans="1:12" x14ac:dyDescent="0.3">
      <c r="B13" s="50" t="s">
        <v>81</v>
      </c>
      <c r="C13" s="51" t="s">
        <v>82</v>
      </c>
      <c r="D13" s="51"/>
      <c r="E13" s="51"/>
      <c r="F13" s="52">
        <v>7668</v>
      </c>
      <c r="G13" s="53">
        <v>0</v>
      </c>
      <c r="H13" s="53">
        <f t="shared" si="3"/>
        <v>7668</v>
      </c>
      <c r="I13" s="53">
        <v>5995.52</v>
      </c>
      <c r="J13" s="53">
        <f>I13-K13</f>
        <v>0</v>
      </c>
      <c r="K13" s="53">
        <v>5995.52</v>
      </c>
      <c r="L13" s="53">
        <f>H13-I13</f>
        <v>1672.4799999999996</v>
      </c>
    </row>
    <row r="15" spans="1:12" x14ac:dyDescent="0.3">
      <c r="B15" s="61"/>
    </row>
    <row r="16" spans="1:12" x14ac:dyDescent="0.3">
      <c r="B16" s="62"/>
      <c r="G16" s="63"/>
      <c r="H16" s="29"/>
    </row>
    <row r="22" spans="4:4" x14ac:dyDescent="0.3">
      <c r="D22" s="29"/>
    </row>
    <row r="32" spans="4:4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Footer>&amp;CSeguiment pressupostari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5"/>
  <sheetViews>
    <sheetView showGridLines="0" showWhiteSpace="0" zoomScaleNormal="100" workbookViewId="0">
      <selection activeCell="A3" sqref="A3"/>
    </sheetView>
  </sheetViews>
  <sheetFormatPr defaultColWidth="11.42578125" defaultRowHeight="16.5" x14ac:dyDescent="0.3"/>
  <cols>
    <col min="1" max="1" width="15.7109375" style="1" customWidth="1"/>
    <col min="2" max="2" width="10.7109375" style="1" customWidth="1"/>
    <col min="3" max="3" width="3.85546875" style="1" customWidth="1"/>
    <col min="4" max="4" width="46.85546875" style="1" customWidth="1"/>
    <col min="5" max="5" width="7.5703125" style="1" customWidth="1"/>
    <col min="6" max="6" width="13" style="1" customWidth="1"/>
    <col min="7" max="7" width="14.140625" style="1" customWidth="1"/>
    <col min="8" max="8" width="14.28515625" style="1" customWidth="1"/>
    <col min="9" max="9" width="15.140625" style="1" customWidth="1"/>
    <col min="10" max="10" width="12.7109375" style="1" customWidth="1"/>
    <col min="11" max="11" width="14.7109375" style="1" customWidth="1"/>
    <col min="12" max="12" width="14.140625" style="1" customWidth="1"/>
    <col min="13" max="14" width="11.42578125" style="1"/>
    <col min="15" max="15" width="12.7109375" style="1" bestFit="1" customWidth="1"/>
    <col min="16" max="16384" width="11.42578125" style="1"/>
  </cols>
  <sheetData>
    <row r="1" spans="1:15" ht="21" x14ac:dyDescent="0.4">
      <c r="A1" s="31" t="s">
        <v>149</v>
      </c>
    </row>
    <row r="2" spans="1:15" ht="17.25" thickBot="1" x14ac:dyDescent="0.35"/>
    <row r="3" spans="1:15" s="56" customFormat="1" ht="19.5" thickBot="1" x14ac:dyDescent="0.4">
      <c r="A3" s="32" t="s">
        <v>83</v>
      </c>
      <c r="B3" s="55"/>
      <c r="C3" s="55"/>
      <c r="D3" s="55"/>
      <c r="E3" s="55"/>
      <c r="F3" s="34">
        <f t="shared" ref="F3:L3" si="0">F7</f>
        <v>68104.7</v>
      </c>
      <c r="G3" s="34">
        <f t="shared" si="0"/>
        <v>119537.77</v>
      </c>
      <c r="H3" s="34">
        <f t="shared" si="0"/>
        <v>187642.47</v>
      </c>
      <c r="I3" s="34">
        <f t="shared" si="0"/>
        <v>60043.969999999987</v>
      </c>
      <c r="J3" s="34">
        <f t="shared" si="0"/>
        <v>3960.4499999999985</v>
      </c>
      <c r="K3" s="34">
        <f t="shared" si="0"/>
        <v>56083.519999999997</v>
      </c>
      <c r="L3" s="34">
        <f t="shared" si="0"/>
        <v>127598.5</v>
      </c>
    </row>
    <row r="4" spans="1:15" ht="17.25" thickBot="1" x14ac:dyDescent="0.35"/>
    <row r="5" spans="1:15" s="42" customFormat="1" ht="50.25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7" spans="1:15" ht="17.25" thickBot="1" x14ac:dyDescent="0.35">
      <c r="A7" s="43" t="s">
        <v>150</v>
      </c>
      <c r="B7" s="44">
        <v>2</v>
      </c>
      <c r="C7" s="57" t="s">
        <v>84</v>
      </c>
      <c r="D7" s="46"/>
      <c r="E7" s="47"/>
      <c r="F7" s="48">
        <f>SUM(F8:F31)</f>
        <v>68104.7</v>
      </c>
      <c r="G7" s="48">
        <f t="shared" ref="G7:L7" si="1">SUM(G8:G31)</f>
        <v>119537.77</v>
      </c>
      <c r="H7" s="48">
        <f t="shared" si="1"/>
        <v>187642.47</v>
      </c>
      <c r="I7" s="48">
        <f t="shared" si="1"/>
        <v>60043.969999999987</v>
      </c>
      <c r="J7" s="48">
        <f t="shared" si="1"/>
        <v>3960.4499999999985</v>
      </c>
      <c r="K7" s="48">
        <f t="shared" si="1"/>
        <v>56083.519999999997</v>
      </c>
      <c r="L7" s="48">
        <f t="shared" si="1"/>
        <v>127598.5</v>
      </c>
    </row>
    <row r="8" spans="1:15" ht="17.25" thickTop="1" x14ac:dyDescent="0.3">
      <c r="A8" s="49" t="s">
        <v>64</v>
      </c>
      <c r="B8" s="50" t="s">
        <v>85</v>
      </c>
      <c r="C8" s="51" t="s">
        <v>86</v>
      </c>
      <c r="D8" s="51"/>
      <c r="E8" s="51"/>
      <c r="F8" s="53">
        <v>0</v>
      </c>
      <c r="G8" s="53">
        <v>0</v>
      </c>
      <c r="H8" s="53">
        <f>F8+G8</f>
        <v>0</v>
      </c>
      <c r="I8" s="53">
        <v>0</v>
      </c>
      <c r="J8" s="53">
        <f t="shared" ref="J8:J31" si="2">I8-K8</f>
        <v>0</v>
      </c>
      <c r="K8" s="53">
        <v>0</v>
      </c>
      <c r="L8" s="53">
        <f>H8-I8</f>
        <v>0</v>
      </c>
      <c r="N8" s="58"/>
    </row>
    <row r="9" spans="1:15" x14ac:dyDescent="0.3">
      <c r="A9" s="49" t="s">
        <v>67</v>
      </c>
      <c r="B9" s="50" t="s">
        <v>87</v>
      </c>
      <c r="C9" s="51" t="s">
        <v>88</v>
      </c>
      <c r="D9" s="51"/>
      <c r="E9" s="51"/>
      <c r="F9" s="53">
        <v>500</v>
      </c>
      <c r="G9" s="53">
        <v>0</v>
      </c>
      <c r="H9" s="53">
        <f t="shared" ref="H9:H31" si="3">F9+G9</f>
        <v>500</v>
      </c>
      <c r="I9" s="53">
        <v>227.58</v>
      </c>
      <c r="J9" s="53">
        <f t="shared" si="2"/>
        <v>0</v>
      </c>
      <c r="K9" s="53">
        <v>227.58</v>
      </c>
      <c r="L9" s="53">
        <f>H9-I9</f>
        <v>272.41999999999996</v>
      </c>
      <c r="N9" s="58"/>
    </row>
    <row r="10" spans="1:15" x14ac:dyDescent="0.3">
      <c r="A10" s="49" t="s">
        <v>70</v>
      </c>
      <c r="B10" s="50" t="s">
        <v>151</v>
      </c>
      <c r="C10" s="51" t="s">
        <v>152</v>
      </c>
      <c r="D10" s="51"/>
      <c r="E10" s="51"/>
      <c r="F10" s="53">
        <v>0</v>
      </c>
      <c r="G10" s="53">
        <v>0</v>
      </c>
      <c r="H10" s="53">
        <f t="shared" si="3"/>
        <v>0</v>
      </c>
      <c r="I10" s="53">
        <v>0</v>
      </c>
      <c r="J10" s="53">
        <f t="shared" si="2"/>
        <v>0</v>
      </c>
      <c r="K10" s="53">
        <v>0</v>
      </c>
      <c r="L10" s="53">
        <f>H10-I10</f>
        <v>0</v>
      </c>
      <c r="N10" s="58"/>
    </row>
    <row r="11" spans="1:15" x14ac:dyDescent="0.3">
      <c r="B11" s="50" t="s">
        <v>89</v>
      </c>
      <c r="C11" s="51" t="s">
        <v>153</v>
      </c>
      <c r="D11" s="51"/>
      <c r="E11" s="51"/>
      <c r="F11" s="53">
        <v>0</v>
      </c>
      <c r="G11" s="53">
        <v>0</v>
      </c>
      <c r="H11" s="53">
        <f t="shared" si="3"/>
        <v>0</v>
      </c>
      <c r="I11" s="53">
        <v>122.86</v>
      </c>
      <c r="J11" s="53">
        <f t="shared" si="2"/>
        <v>0</v>
      </c>
      <c r="K11" s="53">
        <v>122.86</v>
      </c>
      <c r="L11" s="53">
        <f>H11-I11</f>
        <v>-122.86</v>
      </c>
      <c r="N11" s="58"/>
    </row>
    <row r="12" spans="1:15" x14ac:dyDescent="0.3">
      <c r="B12" s="50" t="s">
        <v>91</v>
      </c>
      <c r="C12" s="51" t="s">
        <v>154</v>
      </c>
      <c r="D12" s="51"/>
      <c r="E12" s="51"/>
      <c r="F12" s="53">
        <v>1500</v>
      </c>
      <c r="G12" s="53">
        <v>0</v>
      </c>
      <c r="H12" s="53">
        <f t="shared" si="3"/>
        <v>1500</v>
      </c>
      <c r="I12" s="53">
        <v>860.08</v>
      </c>
      <c r="J12" s="53">
        <f t="shared" si="2"/>
        <v>0</v>
      </c>
      <c r="K12" s="53">
        <v>860.08</v>
      </c>
      <c r="L12" s="53">
        <f>H12-I12</f>
        <v>639.91999999999996</v>
      </c>
      <c r="N12" s="58"/>
      <c r="O12" s="29"/>
    </row>
    <row r="13" spans="1:15" x14ac:dyDescent="0.3">
      <c r="B13" s="50" t="s">
        <v>93</v>
      </c>
      <c r="C13" s="51" t="s">
        <v>94</v>
      </c>
      <c r="D13" s="51"/>
      <c r="E13" s="51"/>
      <c r="F13" s="53">
        <v>1500</v>
      </c>
      <c r="G13" s="53">
        <v>0</v>
      </c>
      <c r="H13" s="53">
        <f t="shared" si="3"/>
        <v>1500</v>
      </c>
      <c r="I13" s="53">
        <v>808.34</v>
      </c>
      <c r="J13" s="53">
        <f t="shared" si="2"/>
        <v>203.05000000000007</v>
      </c>
      <c r="K13" s="53">
        <v>605.29</v>
      </c>
      <c r="L13" s="53">
        <f>H13-I13</f>
        <v>691.66</v>
      </c>
      <c r="N13" s="58"/>
    </row>
    <row r="14" spans="1:15" x14ac:dyDescent="0.3">
      <c r="B14" s="50" t="s">
        <v>95</v>
      </c>
      <c r="C14" s="51" t="s">
        <v>96</v>
      </c>
      <c r="D14" s="51"/>
      <c r="E14" s="51"/>
      <c r="F14" s="53">
        <v>0</v>
      </c>
      <c r="G14" s="53">
        <v>0</v>
      </c>
      <c r="H14" s="53">
        <f t="shared" si="3"/>
        <v>0</v>
      </c>
      <c r="I14" s="53">
        <v>37.29</v>
      </c>
      <c r="J14" s="53">
        <f t="shared" si="2"/>
        <v>0</v>
      </c>
      <c r="K14" s="53">
        <v>37.29</v>
      </c>
      <c r="L14" s="53">
        <f>H14-I14</f>
        <v>-37.29</v>
      </c>
      <c r="N14" s="58"/>
      <c r="O14" s="29"/>
    </row>
    <row r="15" spans="1:15" x14ac:dyDescent="0.3">
      <c r="B15" s="50" t="s">
        <v>97</v>
      </c>
      <c r="C15" s="51" t="s">
        <v>98</v>
      </c>
      <c r="D15" s="51"/>
      <c r="E15" s="51"/>
      <c r="F15" s="53">
        <v>1000</v>
      </c>
      <c r="G15" s="53">
        <v>0</v>
      </c>
      <c r="H15" s="53">
        <f t="shared" si="3"/>
        <v>1000</v>
      </c>
      <c r="I15" s="53">
        <v>0</v>
      </c>
      <c r="J15" s="53">
        <f t="shared" si="2"/>
        <v>0</v>
      </c>
      <c r="K15" s="53">
        <v>0</v>
      </c>
      <c r="L15" s="53">
        <f>H15-I15</f>
        <v>1000</v>
      </c>
      <c r="N15" s="58"/>
    </row>
    <row r="16" spans="1:15" x14ac:dyDescent="0.3">
      <c r="B16" s="50" t="s">
        <v>180</v>
      </c>
      <c r="C16" s="51" t="s">
        <v>181</v>
      </c>
      <c r="D16" s="51"/>
      <c r="E16" s="51"/>
      <c r="F16" s="53">
        <v>0</v>
      </c>
      <c r="G16" s="53">
        <v>0</v>
      </c>
      <c r="H16" s="53">
        <f t="shared" si="3"/>
        <v>0</v>
      </c>
      <c r="I16" s="53">
        <v>1828.54</v>
      </c>
      <c r="J16" s="53">
        <f>I16-K16</f>
        <v>76.289999999999964</v>
      </c>
      <c r="K16" s="53">
        <v>1752.25</v>
      </c>
      <c r="L16" s="53">
        <f>H16-I16</f>
        <v>-1828.54</v>
      </c>
      <c r="N16" s="58"/>
    </row>
    <row r="17" spans="2:14" x14ac:dyDescent="0.3">
      <c r="B17" s="50" t="s">
        <v>99</v>
      </c>
      <c r="C17" s="51" t="s">
        <v>100</v>
      </c>
      <c r="D17" s="51"/>
      <c r="E17" s="51"/>
      <c r="F17" s="53">
        <v>1500</v>
      </c>
      <c r="G17" s="53">
        <v>0</v>
      </c>
      <c r="H17" s="53">
        <f t="shared" si="3"/>
        <v>1500</v>
      </c>
      <c r="I17" s="53">
        <v>842.7</v>
      </c>
      <c r="J17" s="53">
        <f t="shared" si="2"/>
        <v>65.490000000000009</v>
      </c>
      <c r="K17" s="53">
        <v>777.21</v>
      </c>
      <c r="L17" s="53">
        <f>H17-I17</f>
        <v>657.3</v>
      </c>
      <c r="N17" s="58"/>
    </row>
    <row r="18" spans="2:14" x14ac:dyDescent="0.3">
      <c r="B18" s="50" t="s">
        <v>101</v>
      </c>
      <c r="C18" s="51" t="s">
        <v>102</v>
      </c>
      <c r="D18" s="51"/>
      <c r="E18" s="51"/>
      <c r="F18" s="53">
        <v>0</v>
      </c>
      <c r="G18" s="53">
        <v>0</v>
      </c>
      <c r="H18" s="53">
        <f t="shared" si="3"/>
        <v>0</v>
      </c>
      <c r="I18" s="53">
        <v>32.22</v>
      </c>
      <c r="J18" s="53">
        <f t="shared" si="2"/>
        <v>0</v>
      </c>
      <c r="K18" s="53">
        <v>32.22</v>
      </c>
      <c r="L18" s="53">
        <f>H18-I18</f>
        <v>-32.22</v>
      </c>
      <c r="N18" s="58"/>
    </row>
    <row r="19" spans="2:14" x14ac:dyDescent="0.3">
      <c r="B19" s="50" t="s">
        <v>103</v>
      </c>
      <c r="C19" s="51" t="s">
        <v>104</v>
      </c>
      <c r="D19" s="51"/>
      <c r="E19" s="51"/>
      <c r="F19" s="53">
        <v>150</v>
      </c>
      <c r="G19" s="53">
        <v>0</v>
      </c>
      <c r="H19" s="53">
        <f t="shared" si="3"/>
        <v>150</v>
      </c>
      <c r="I19" s="53">
        <v>741.01</v>
      </c>
      <c r="J19" s="53">
        <f t="shared" si="2"/>
        <v>0</v>
      </c>
      <c r="K19" s="53">
        <v>741.01</v>
      </c>
      <c r="L19" s="53">
        <f>H19-I19</f>
        <v>-591.01</v>
      </c>
      <c r="N19" s="58"/>
    </row>
    <row r="20" spans="2:14" x14ac:dyDescent="0.3">
      <c r="B20" s="50" t="s">
        <v>105</v>
      </c>
      <c r="C20" s="51" t="s">
        <v>106</v>
      </c>
      <c r="D20" s="51"/>
      <c r="E20" s="51"/>
      <c r="F20" s="53">
        <v>3500</v>
      </c>
      <c r="G20" s="53">
        <v>0</v>
      </c>
      <c r="H20" s="53">
        <f t="shared" si="3"/>
        <v>3500</v>
      </c>
      <c r="I20" s="53">
        <v>1163.54</v>
      </c>
      <c r="J20" s="53">
        <f t="shared" si="2"/>
        <v>52.6099999999999</v>
      </c>
      <c r="K20" s="53">
        <v>1110.93</v>
      </c>
      <c r="L20" s="53">
        <f>H20-I20</f>
        <v>2336.46</v>
      </c>
      <c r="N20" s="58"/>
    </row>
    <row r="21" spans="2:14" x14ac:dyDescent="0.3">
      <c r="B21" s="50" t="s">
        <v>107</v>
      </c>
      <c r="C21" s="51" t="s">
        <v>108</v>
      </c>
      <c r="D21" s="51"/>
      <c r="E21" s="54"/>
      <c r="F21" s="53">
        <v>0</v>
      </c>
      <c r="G21" s="53">
        <v>0</v>
      </c>
      <c r="H21" s="53">
        <f t="shared" si="3"/>
        <v>0</v>
      </c>
      <c r="I21" s="53">
        <v>0</v>
      </c>
      <c r="J21" s="53">
        <f t="shared" si="2"/>
        <v>0</v>
      </c>
      <c r="K21" s="53">
        <v>0</v>
      </c>
      <c r="L21" s="53">
        <f>H21-I21</f>
        <v>0</v>
      </c>
      <c r="N21" s="58"/>
    </row>
    <row r="22" spans="2:14" x14ac:dyDescent="0.3">
      <c r="B22" s="50" t="s">
        <v>109</v>
      </c>
      <c r="C22" s="51" t="s">
        <v>110</v>
      </c>
      <c r="D22" s="51"/>
      <c r="E22" s="51"/>
      <c r="F22" s="53">
        <v>600</v>
      </c>
      <c r="G22" s="53">
        <v>0</v>
      </c>
      <c r="H22" s="53">
        <f t="shared" si="3"/>
        <v>600</v>
      </c>
      <c r="I22" s="53">
        <v>2529.37</v>
      </c>
      <c r="J22" s="53">
        <f t="shared" si="2"/>
        <v>0</v>
      </c>
      <c r="K22" s="53">
        <v>2529.37</v>
      </c>
      <c r="L22" s="53">
        <f>H22-I22</f>
        <v>-1929.37</v>
      </c>
      <c r="N22" s="58"/>
    </row>
    <row r="23" spans="2:14" x14ac:dyDescent="0.3">
      <c r="B23" s="50" t="s">
        <v>155</v>
      </c>
      <c r="C23" s="51" t="s">
        <v>156</v>
      </c>
      <c r="D23" s="51"/>
      <c r="E23" s="155" t="s">
        <v>198</v>
      </c>
      <c r="F23" s="53">
        <v>0</v>
      </c>
      <c r="G23" s="53">
        <v>1354</v>
      </c>
      <c r="H23" s="53">
        <f t="shared" si="3"/>
        <v>1354</v>
      </c>
      <c r="I23" s="53">
        <v>4075.13</v>
      </c>
      <c r="J23" s="53">
        <f t="shared" si="2"/>
        <v>0</v>
      </c>
      <c r="K23" s="53">
        <v>4075.13</v>
      </c>
      <c r="L23" s="53">
        <f>H23-I23</f>
        <v>-2721.13</v>
      </c>
      <c r="N23" s="58"/>
    </row>
    <row r="24" spans="2:14" x14ac:dyDescent="0.3">
      <c r="B24" s="50" t="s">
        <v>111</v>
      </c>
      <c r="C24" s="51" t="s">
        <v>112</v>
      </c>
      <c r="D24" s="51"/>
      <c r="E24" s="155"/>
      <c r="F24" s="53">
        <v>1000</v>
      </c>
      <c r="G24" s="53">
        <v>0</v>
      </c>
      <c r="H24" s="53">
        <f t="shared" si="3"/>
        <v>1000</v>
      </c>
      <c r="I24" s="53">
        <v>139.54</v>
      </c>
      <c r="J24" s="53">
        <f t="shared" si="2"/>
        <v>0</v>
      </c>
      <c r="K24" s="53">
        <v>139.54</v>
      </c>
      <c r="L24" s="53">
        <f>H24-I24</f>
        <v>860.46</v>
      </c>
      <c r="N24" s="58"/>
    </row>
    <row r="25" spans="2:14" x14ac:dyDescent="0.3">
      <c r="B25" s="59" t="s">
        <v>113</v>
      </c>
      <c r="C25" s="54" t="s">
        <v>161</v>
      </c>
      <c r="D25" s="51"/>
      <c r="E25" s="155" t="s">
        <v>198</v>
      </c>
      <c r="F25" s="53">
        <v>20000</v>
      </c>
      <c r="G25" s="53">
        <f>79427.53+35444.47</f>
        <v>114872</v>
      </c>
      <c r="H25" s="53">
        <f t="shared" si="3"/>
        <v>134872</v>
      </c>
      <c r="I25" s="53">
        <v>39205.17</v>
      </c>
      <c r="J25" s="53">
        <f t="shared" si="2"/>
        <v>251.23999999999796</v>
      </c>
      <c r="K25" s="53">
        <v>38953.93</v>
      </c>
      <c r="L25" s="53">
        <f>H25-I25</f>
        <v>95666.83</v>
      </c>
      <c r="N25" s="58"/>
    </row>
    <row r="26" spans="2:14" x14ac:dyDescent="0.3">
      <c r="B26" s="50" t="s">
        <v>114</v>
      </c>
      <c r="C26" s="51" t="s">
        <v>162</v>
      </c>
      <c r="D26" s="51"/>
      <c r="E26" s="155" t="s">
        <v>198</v>
      </c>
      <c r="F26" s="53">
        <v>34629.699999999997</v>
      </c>
      <c r="G26" s="53">
        <v>3311.77</v>
      </c>
      <c r="H26" s="53">
        <f t="shared" si="3"/>
        <v>37941.469999999994</v>
      </c>
      <c r="I26" s="53">
        <v>7015.81</v>
      </c>
      <c r="J26" s="53">
        <f t="shared" si="2"/>
        <v>3311.7700000000004</v>
      </c>
      <c r="K26" s="53">
        <v>3704.04</v>
      </c>
      <c r="L26" s="53">
        <f>H26-I26</f>
        <v>30925.659999999993</v>
      </c>
      <c r="N26" s="58"/>
    </row>
    <row r="27" spans="2:14" x14ac:dyDescent="0.3">
      <c r="B27" s="50" t="s">
        <v>115</v>
      </c>
      <c r="C27" s="125" t="s">
        <v>116</v>
      </c>
      <c r="E27" s="125"/>
      <c r="F27" s="133">
        <v>75</v>
      </c>
      <c r="G27" s="53">
        <v>0</v>
      </c>
      <c r="H27" s="53">
        <f t="shared" si="3"/>
        <v>75</v>
      </c>
      <c r="I27" s="53">
        <v>0</v>
      </c>
      <c r="J27" s="53">
        <f t="shared" si="2"/>
        <v>0</v>
      </c>
      <c r="K27" s="53">
        <v>0</v>
      </c>
      <c r="L27" s="53">
        <f>H27-I27</f>
        <v>75</v>
      </c>
      <c r="N27" s="58"/>
    </row>
    <row r="28" spans="2:14" x14ac:dyDescent="0.3">
      <c r="B28" s="50" t="s">
        <v>117</v>
      </c>
      <c r="C28" s="51" t="s">
        <v>118</v>
      </c>
      <c r="D28" s="51"/>
      <c r="E28" s="51"/>
      <c r="F28" s="52">
        <v>250</v>
      </c>
      <c r="G28" s="53">
        <v>0</v>
      </c>
      <c r="H28" s="53">
        <f t="shared" si="3"/>
        <v>250</v>
      </c>
      <c r="I28" s="53">
        <v>299.89</v>
      </c>
      <c r="J28" s="53">
        <f t="shared" si="2"/>
        <v>0</v>
      </c>
      <c r="K28" s="53">
        <v>299.89</v>
      </c>
      <c r="L28" s="53">
        <f>H28-I28</f>
        <v>-49.889999999999986</v>
      </c>
      <c r="N28" s="29"/>
    </row>
    <row r="29" spans="2:14" ht="14.25" customHeight="1" x14ac:dyDescent="0.3">
      <c r="B29" s="50" t="s">
        <v>119</v>
      </c>
      <c r="C29" s="51" t="s">
        <v>120</v>
      </c>
      <c r="D29" s="51"/>
      <c r="E29" s="51"/>
      <c r="F29" s="52">
        <v>150</v>
      </c>
      <c r="G29" s="53">
        <v>0</v>
      </c>
      <c r="H29" s="53">
        <f t="shared" si="3"/>
        <v>150</v>
      </c>
      <c r="I29" s="53">
        <v>35.950000000000003</v>
      </c>
      <c r="J29" s="53">
        <f t="shared" si="2"/>
        <v>0</v>
      </c>
      <c r="K29" s="53">
        <v>35.950000000000003</v>
      </c>
      <c r="L29" s="53">
        <f>H29-I29</f>
        <v>114.05</v>
      </c>
      <c r="N29" s="29"/>
    </row>
    <row r="30" spans="2:14" ht="15" customHeight="1" x14ac:dyDescent="0.3">
      <c r="B30" s="50" t="s">
        <v>121</v>
      </c>
      <c r="C30" s="51" t="s">
        <v>122</v>
      </c>
      <c r="D30" s="51"/>
      <c r="E30" s="51"/>
      <c r="F30" s="52">
        <v>250</v>
      </c>
      <c r="G30" s="53">
        <v>0</v>
      </c>
      <c r="H30" s="53">
        <f t="shared" si="3"/>
        <v>250</v>
      </c>
      <c r="I30" s="53">
        <v>78.95</v>
      </c>
      <c r="J30" s="53">
        <f t="shared" si="2"/>
        <v>0</v>
      </c>
      <c r="K30" s="53">
        <v>78.95</v>
      </c>
      <c r="L30" s="53">
        <f>H30-I30</f>
        <v>171.05</v>
      </c>
      <c r="N30" s="29"/>
    </row>
    <row r="31" spans="2:14" ht="15" customHeight="1" x14ac:dyDescent="0.3">
      <c r="B31" s="59" t="s">
        <v>123</v>
      </c>
      <c r="C31" s="54" t="s">
        <v>163</v>
      </c>
      <c r="D31" s="51"/>
      <c r="E31" s="51"/>
      <c r="F31" s="52">
        <v>1500</v>
      </c>
      <c r="G31" s="53">
        <v>0</v>
      </c>
      <c r="H31" s="53">
        <f t="shared" si="3"/>
        <v>1500</v>
      </c>
      <c r="I31" s="53">
        <v>0</v>
      </c>
      <c r="J31" s="53">
        <f t="shared" si="2"/>
        <v>0</v>
      </c>
      <c r="K31" s="53">
        <v>0</v>
      </c>
      <c r="L31" s="53">
        <f>H31-I31</f>
        <v>1500</v>
      </c>
      <c r="N31" s="29"/>
    </row>
    <row r="32" spans="2:14" ht="15" customHeight="1" x14ac:dyDescent="0.3">
      <c r="B32" s="60"/>
      <c r="C32" s="60"/>
      <c r="D32" s="139"/>
    </row>
    <row r="33" spans="3:4" x14ac:dyDescent="0.3">
      <c r="D33" s="49" t="s">
        <v>158</v>
      </c>
    </row>
    <row r="34" spans="3:4" x14ac:dyDescent="0.3">
      <c r="C34" s="60"/>
      <c r="D34" s="49" t="s">
        <v>159</v>
      </c>
    </row>
    <row r="35" spans="3:4" x14ac:dyDescent="0.3">
      <c r="D35" s="49" t="s">
        <v>160</v>
      </c>
    </row>
  </sheetData>
  <pageMargins left="0.31496062992125984" right="0.31496062992125984" top="0.74803149606299213" bottom="0.55118110236220474" header="0.31496062992125984" footer="0.31496062992125984"/>
  <pageSetup paperSize="9" scale="61" fitToHeight="0" orientation="landscape" r:id="rId1"/>
  <headerFooter>
    <oddFooter>&amp;CSeguiment pressupostari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7"/>
  <sheetViews>
    <sheetView showGridLines="0" zoomScaleNormal="100" zoomScalePageLayoutView="70" workbookViewId="0">
      <selection activeCell="B2" sqref="B2"/>
    </sheetView>
  </sheetViews>
  <sheetFormatPr defaultColWidth="11.42578125" defaultRowHeight="16.5" x14ac:dyDescent="0.3"/>
  <cols>
    <col min="1" max="1" width="2.7109375" style="1" customWidth="1"/>
    <col min="2" max="2" width="10.28515625" style="1" customWidth="1"/>
    <col min="3" max="3" width="33.5703125" style="1" customWidth="1"/>
    <col min="4" max="6" width="19.42578125" style="1" bestFit="1" customWidth="1"/>
    <col min="7" max="7" width="18" style="1" bestFit="1" customWidth="1"/>
    <col min="8" max="8" width="18.5703125" style="1" customWidth="1"/>
    <col min="9" max="9" width="15.28515625" style="1" customWidth="1"/>
    <col min="10" max="10" width="18" style="1" bestFit="1" customWidth="1"/>
    <col min="11" max="11" width="18.85546875" style="1" bestFit="1" customWidth="1"/>
    <col min="12" max="16384" width="11.42578125" style="1"/>
  </cols>
  <sheetData>
    <row r="1" spans="2:11" ht="17.25" thickBot="1" x14ac:dyDescent="0.35"/>
    <row r="2" spans="2:11" ht="21.75" thickBot="1" x14ac:dyDescent="0.45">
      <c r="B2" s="2" t="s">
        <v>171</v>
      </c>
      <c r="C2" s="3"/>
      <c r="D2" s="3"/>
      <c r="E2" s="3"/>
      <c r="F2" s="3"/>
      <c r="G2" s="3"/>
      <c r="H2" s="4"/>
    </row>
    <row r="4" spans="2:11" ht="21" x14ac:dyDescent="0.4">
      <c r="B4" s="5" t="s">
        <v>0</v>
      </c>
    </row>
    <row r="5" spans="2:11" ht="17.25" thickBot="1" x14ac:dyDescent="0.35"/>
    <row r="6" spans="2:11" s="12" customFormat="1" ht="50.25" thickBot="1" x14ac:dyDescent="0.3">
      <c r="B6" s="6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/>
      <c r="H6" s="9" t="s">
        <v>199</v>
      </c>
      <c r="I6" s="8" t="s">
        <v>6</v>
      </c>
      <c r="J6" s="10" t="s">
        <v>7</v>
      </c>
      <c r="K6" s="11" t="s">
        <v>8</v>
      </c>
    </row>
    <row r="7" spans="2:11" x14ac:dyDescent="0.3">
      <c r="B7" s="13"/>
      <c r="C7" s="14"/>
      <c r="D7" s="15"/>
      <c r="E7" s="15"/>
      <c r="F7" s="15"/>
      <c r="G7" s="15"/>
      <c r="H7" s="16"/>
      <c r="J7" s="17"/>
      <c r="K7" s="17"/>
    </row>
    <row r="8" spans="2:11" x14ac:dyDescent="0.3">
      <c r="B8" s="18">
        <v>3</v>
      </c>
      <c r="C8" s="19" t="s">
        <v>9</v>
      </c>
      <c r="D8" s="20">
        <f>'Cap. 3 Ing. vendes'!F3</f>
        <v>452586.26</v>
      </c>
      <c r="E8" s="20">
        <f>'Cap. 3 Ing. vendes'!G3</f>
        <v>183425.88</v>
      </c>
      <c r="F8" s="20">
        <f>'Cap. 3 Ing. vendes'!H3</f>
        <v>636012.14</v>
      </c>
      <c r="G8" s="20"/>
      <c r="H8" s="20">
        <f>'Cap. 3 Ing. vendes'!I3</f>
        <v>311597.64</v>
      </c>
      <c r="I8" s="20">
        <f>'Cap. 3 Ing. vendes'!J3</f>
        <v>0</v>
      </c>
      <c r="J8" s="20">
        <f>'Cap. 3 Ing. vendes'!K3</f>
        <v>311597.64</v>
      </c>
      <c r="K8" s="20">
        <f>'Cap. 3 Ing. vendes'!L3</f>
        <v>-324414.49999999994</v>
      </c>
    </row>
    <row r="9" spans="2:11" x14ac:dyDescent="0.3">
      <c r="B9" s="18">
        <v>4</v>
      </c>
      <c r="C9" s="19" t="s">
        <v>10</v>
      </c>
      <c r="D9" s="20">
        <f>'Cap. 4 Ing. Transf.corrents'!F3</f>
        <v>2361777.6</v>
      </c>
      <c r="E9" s="20">
        <f>'Cap. 4 Ing. Transf.corrents'!G3</f>
        <v>538995.46000000008</v>
      </c>
      <c r="F9" s="20">
        <f>'Cap. 4 Ing. Transf.corrents'!H3</f>
        <v>2900773.06</v>
      </c>
      <c r="G9" s="20"/>
      <c r="H9" s="20">
        <f>'Cap. 4 Ing. Transf.corrents'!I3</f>
        <v>2563581.6100000003</v>
      </c>
      <c r="I9" s="20">
        <f>'Cap. 4 Ing. Transf.corrents'!J3</f>
        <v>891680.65</v>
      </c>
      <c r="J9" s="20">
        <f>'Cap. 4 Ing. Transf.corrents'!K3</f>
        <v>1671900.96</v>
      </c>
      <c r="K9" s="20">
        <f>'Cap. 4 Ing. Transf.corrents'!L3</f>
        <v>-337191.45000000013</v>
      </c>
    </row>
    <row r="10" spans="2:11" x14ac:dyDescent="0.3">
      <c r="B10" s="18">
        <v>5</v>
      </c>
      <c r="C10" s="19" t="s">
        <v>11</v>
      </c>
      <c r="D10" s="99">
        <f>'Cap. 5-8 Ing. pat - Act.fin.'!F3</f>
        <v>30</v>
      </c>
      <c r="E10" s="99">
        <f>'Cap. 5-8 Ing. pat - Act.fin.'!G3</f>
        <v>0</v>
      </c>
      <c r="F10" s="99">
        <f>'Cap. 5-8 Ing. pat - Act.fin.'!H3</f>
        <v>30</v>
      </c>
      <c r="G10" s="99"/>
      <c r="H10" s="99">
        <f>'Cap. 5-8 Ing. pat - Act.fin.'!I3</f>
        <v>0</v>
      </c>
      <c r="I10" s="99">
        <f>'Cap. 5-8 Ing. pat - Act.fin.'!J3</f>
        <v>0</v>
      </c>
      <c r="J10" s="99">
        <f>'Cap. 5-8 Ing. pat - Act.fin.'!K3</f>
        <v>0</v>
      </c>
      <c r="K10" s="99">
        <f>'Cap. 5-8 Ing. pat - Act.fin.'!L3</f>
        <v>-30</v>
      </c>
    </row>
    <row r="11" spans="2:11" x14ac:dyDescent="0.3">
      <c r="B11" s="18">
        <v>8</v>
      </c>
      <c r="C11" s="19" t="s">
        <v>12</v>
      </c>
      <c r="D11" s="99">
        <f>'Cap. 5-8 Ing. pat - Act.fin.'!F14</f>
        <v>0</v>
      </c>
      <c r="E11" s="20">
        <f>'Cap. 5-8 Ing. pat - Act.fin.'!G14</f>
        <v>493637.11</v>
      </c>
      <c r="F11" s="99">
        <f>'Cap. 5-8 Ing. pat - Act.fin.'!H14</f>
        <v>493637.11</v>
      </c>
      <c r="G11" s="99"/>
      <c r="H11" s="99">
        <f>'Cap. 5-8 Ing. pat - Act.fin.'!I14</f>
        <v>0</v>
      </c>
      <c r="I11" s="99">
        <f>'Cap. 5-8 Ing. pat - Act.fin.'!J14</f>
        <v>0</v>
      </c>
      <c r="J11" s="99">
        <f>'Cap. 5-8 Ing. pat - Act.fin.'!K14</f>
        <v>0</v>
      </c>
      <c r="K11" s="99">
        <f>'Cap. 5-8 Ing. pat - Act.fin.'!L14</f>
        <v>-493637.11</v>
      </c>
    </row>
    <row r="12" spans="2:11" x14ac:dyDescent="0.3">
      <c r="C12" s="21"/>
    </row>
    <row r="13" spans="2:11" s="25" customFormat="1" ht="21" x14ac:dyDescent="0.4">
      <c r="B13" s="22" t="s">
        <v>13</v>
      </c>
      <c r="C13" s="23"/>
      <c r="D13" s="24">
        <f t="shared" ref="D13:K13" si="0">SUM(D8:D12)</f>
        <v>2814393.8600000003</v>
      </c>
      <c r="E13" s="24">
        <f t="shared" si="0"/>
        <v>1216058.4500000002</v>
      </c>
      <c r="F13" s="24">
        <f t="shared" si="0"/>
        <v>4030452.31</v>
      </c>
      <c r="G13" s="24"/>
      <c r="H13" s="24">
        <f t="shared" si="0"/>
        <v>2875179.2500000005</v>
      </c>
      <c r="I13" s="24">
        <f t="shared" si="0"/>
        <v>891680.65</v>
      </c>
      <c r="J13" s="24">
        <f t="shared" si="0"/>
        <v>1983498.6</v>
      </c>
      <c r="K13" s="24">
        <f t="shared" si="0"/>
        <v>-1155273.06</v>
      </c>
    </row>
    <row r="14" spans="2:11" x14ac:dyDescent="0.3">
      <c r="B14" s="26"/>
      <c r="F14" s="29">
        <f>F13-F11</f>
        <v>3536815.2</v>
      </c>
    </row>
    <row r="15" spans="2:11" x14ac:dyDescent="0.3">
      <c r="B15" s="26"/>
    </row>
    <row r="16" spans="2:11" ht="21" x14ac:dyDescent="0.4">
      <c r="B16" s="5" t="s">
        <v>24</v>
      </c>
    </row>
    <row r="17" spans="2:11" ht="17.25" thickBot="1" x14ac:dyDescent="0.35"/>
    <row r="18" spans="2:11" s="12" customFormat="1" ht="50.25" thickBot="1" x14ac:dyDescent="0.3">
      <c r="B18" s="6" t="s">
        <v>1</v>
      </c>
      <c r="C18" s="7" t="s">
        <v>2</v>
      </c>
      <c r="D18" s="8" t="s">
        <v>3</v>
      </c>
      <c r="E18" s="8" t="s">
        <v>4</v>
      </c>
      <c r="F18" s="8" t="s">
        <v>5</v>
      </c>
      <c r="G18" s="8" t="s">
        <v>195</v>
      </c>
      <c r="H18" s="9" t="s">
        <v>197</v>
      </c>
      <c r="I18" s="8" t="s">
        <v>15</v>
      </c>
      <c r="J18" s="10" t="s">
        <v>16</v>
      </c>
      <c r="K18" s="11" t="s">
        <v>8</v>
      </c>
    </row>
    <row r="19" spans="2:11" x14ac:dyDescent="0.3">
      <c r="B19" s="13"/>
      <c r="C19" s="14"/>
      <c r="D19" s="27"/>
      <c r="E19" s="27"/>
      <c r="F19" s="27"/>
      <c r="G19" s="27"/>
      <c r="H19" s="27"/>
      <c r="I19" s="27"/>
      <c r="J19" s="27"/>
      <c r="K19" s="27"/>
    </row>
    <row r="20" spans="2:11" x14ac:dyDescent="0.3">
      <c r="B20" s="18">
        <v>1</v>
      </c>
      <c r="C20" s="19" t="s">
        <v>17</v>
      </c>
      <c r="D20" s="28">
        <f>'Cap. 1 Desp. Personal'!F3</f>
        <v>2161609.98</v>
      </c>
      <c r="E20" s="28">
        <f>'Cap. 1 Desp. Personal'!G3</f>
        <v>802425.04999999993</v>
      </c>
      <c r="F20" s="28">
        <f>'Cap. 1 Desp. Personal'!H3</f>
        <v>2964035.0299999993</v>
      </c>
      <c r="G20" s="28" t="e">
        <f>'Cap. 1 Desp. Personal'!#REF!</f>
        <v>#REF!</v>
      </c>
      <c r="H20" s="28">
        <f>'Cap. 1 Desp. Personal'!I3</f>
        <v>2134423.83</v>
      </c>
      <c r="I20" s="28">
        <f>'Cap. 1 Desp. Personal'!J3</f>
        <v>0</v>
      </c>
      <c r="J20" s="28">
        <f>'Cap. 1 Desp. Personal'!K3</f>
        <v>2134423.83</v>
      </c>
      <c r="K20" s="28">
        <f>'Cap. 1 Desp. Personal'!L3</f>
        <v>829611.1999999996</v>
      </c>
    </row>
    <row r="21" spans="2:11" x14ac:dyDescent="0.3">
      <c r="B21" s="18">
        <v>2</v>
      </c>
      <c r="C21" s="19" t="s">
        <v>18</v>
      </c>
      <c r="D21" s="28">
        <f>'Cap. 2 Desp.Corrents'!F3</f>
        <v>632753.88</v>
      </c>
      <c r="E21" s="28">
        <f>'Cap. 2 Desp.Corrents'!G3</f>
        <v>336844.79999999999</v>
      </c>
      <c r="F21" s="28">
        <f>'Cap. 2 Desp.Corrents'!H3</f>
        <v>969598.68</v>
      </c>
      <c r="G21" s="28" t="e">
        <f>'Cap. 2 Desp.Corrents'!#REF!</f>
        <v>#REF!</v>
      </c>
      <c r="H21" s="28">
        <f>'Cap. 2 Desp.Corrents'!I3</f>
        <v>521816.75999999995</v>
      </c>
      <c r="I21" s="28">
        <f>'Cap. 2 Desp.Corrents'!J3</f>
        <v>13248.310000000005</v>
      </c>
      <c r="J21" s="28">
        <f>'Cap. 2 Desp.Corrents'!K3</f>
        <v>508568.45</v>
      </c>
      <c r="K21" s="28">
        <f>'Cap. 2 Desp.Corrents'!L3</f>
        <v>447781.92</v>
      </c>
    </row>
    <row r="22" spans="2:11" x14ac:dyDescent="0.3">
      <c r="B22" s="18">
        <v>3</v>
      </c>
      <c r="C22" s="19" t="s">
        <v>19</v>
      </c>
      <c r="D22" s="28">
        <f>'Cap. 3-4-6 Df,TC,Inv'!F3</f>
        <v>230</v>
      </c>
      <c r="E22" s="28">
        <f>'Cap. 3-4-6 Df,TC,Inv'!G3</f>
        <v>0</v>
      </c>
      <c r="F22" s="28">
        <f>'Cap. 3-4-6 Df,TC,Inv'!H3</f>
        <v>230</v>
      </c>
      <c r="G22" s="28">
        <f>'Cap. 3-4-6 Df,TC,Inv'!I3</f>
        <v>105.84</v>
      </c>
      <c r="H22" s="28">
        <f>'Cap. 3-4-6 Df,TC,Inv'!J3</f>
        <v>105.84</v>
      </c>
      <c r="I22" s="28">
        <f>'Cap. 3-4-6 Df,TC,Inv'!K3</f>
        <v>0</v>
      </c>
      <c r="J22" s="28">
        <f>'Cap. 3-4-6 Df,TC,Inv'!L3</f>
        <v>105.84</v>
      </c>
      <c r="K22" s="28">
        <f>'Cap. 3-4-6 Df,TC,Inv'!M3</f>
        <v>124.16</v>
      </c>
    </row>
    <row r="23" spans="2:11" x14ac:dyDescent="0.3">
      <c r="B23" s="18">
        <v>4</v>
      </c>
      <c r="C23" s="19" t="s">
        <v>20</v>
      </c>
      <c r="D23" s="28">
        <f>'Cap. 3-4-6 Df,TC,Inv'!F13</f>
        <v>0</v>
      </c>
      <c r="E23" s="28">
        <f>'Cap. 3-4-6 Df,TC,Inv'!G13</f>
        <v>56788.6</v>
      </c>
      <c r="F23" s="28">
        <f>'Cap. 3-4-6 Df,TC,Inv'!H13</f>
        <v>56788.6</v>
      </c>
      <c r="G23" s="28">
        <f>'Cap. 3-4-6 Df,TC,Inv'!I13</f>
        <v>9543.6</v>
      </c>
      <c r="H23" s="28">
        <f>'Cap. 3-4-6 Df,TC,Inv'!J13</f>
        <v>9543.6</v>
      </c>
      <c r="I23" s="28">
        <f>'Cap. 3-4-6 Df,TC,Inv'!K13</f>
        <v>0</v>
      </c>
      <c r="J23" s="28">
        <f>'Cap. 3-4-6 Df,TC,Inv'!L13</f>
        <v>9543.6</v>
      </c>
      <c r="K23" s="28">
        <f>'Cap. 3-4-6 Df,TC,Inv'!M13</f>
        <v>47245</v>
      </c>
    </row>
    <row r="24" spans="2:11" x14ac:dyDescent="0.3">
      <c r="B24" s="18">
        <v>6</v>
      </c>
      <c r="C24" s="19" t="s">
        <v>21</v>
      </c>
      <c r="D24" s="28">
        <f>'Cap. 3-4-6 Df,TC,Inv'!F24</f>
        <v>19800</v>
      </c>
      <c r="E24" s="28">
        <f>'Cap. 3-4-6 Df,TC,Inv'!G24</f>
        <v>20000</v>
      </c>
      <c r="F24" s="28">
        <f>'Cap. 3-4-6 Df,TC,Inv'!H24</f>
        <v>39800</v>
      </c>
      <c r="G24" s="28">
        <f>'Cap. 3-4-6 Df,TC,Inv'!I24</f>
        <v>37194.36</v>
      </c>
      <c r="H24" s="28">
        <f>'Cap. 3-4-6 Df,TC,Inv'!J24</f>
        <v>31755.889999999996</v>
      </c>
      <c r="I24" s="28">
        <f>'Cap. 3-4-6 Df,TC,Inv'!K24</f>
        <v>181.5</v>
      </c>
      <c r="J24" s="28">
        <f>'Cap. 3-4-6 Df,TC,Inv'!L24</f>
        <v>31574.389999999996</v>
      </c>
      <c r="K24" s="28">
        <f>'Cap. 3-4-6 Df,TC,Inv'!M24</f>
        <v>8044.1100000000024</v>
      </c>
    </row>
    <row r="26" spans="2:11" s="25" customFormat="1" ht="21" x14ac:dyDescent="0.4">
      <c r="B26" s="22" t="s">
        <v>22</v>
      </c>
      <c r="C26" s="23"/>
      <c r="D26" s="24">
        <f>SUM(D20:D25)</f>
        <v>2814393.86</v>
      </c>
      <c r="E26" s="24">
        <f t="shared" ref="E26:K26" si="1">SUM(E20:E25)</f>
        <v>1216058.45</v>
      </c>
      <c r="F26" s="24">
        <f>SUM(F20:F25)</f>
        <v>4030452.3099999996</v>
      </c>
      <c r="G26" s="24" t="e">
        <f>SUM(G20:G25)</f>
        <v>#REF!</v>
      </c>
      <c r="H26" s="24">
        <f t="shared" si="1"/>
        <v>2697645.92</v>
      </c>
      <c r="I26" s="24">
        <f t="shared" si="1"/>
        <v>13429.810000000005</v>
      </c>
      <c r="J26" s="24">
        <f t="shared" si="1"/>
        <v>2684216.1100000003</v>
      </c>
      <c r="K26" s="24">
        <f t="shared" si="1"/>
        <v>1332806.3899999997</v>
      </c>
    </row>
    <row r="27" spans="2:11" ht="17.25" customHeight="1" x14ac:dyDescent="0.3"/>
    <row r="28" spans="2:11" x14ac:dyDescent="0.3">
      <c r="C28" s="14" t="s">
        <v>23</v>
      </c>
      <c r="E28" s="29">
        <f>E13-E26</f>
        <v>0</v>
      </c>
      <c r="F28" s="29">
        <f>F13-F26</f>
        <v>0</v>
      </c>
      <c r="G28" s="29"/>
      <c r="H28" s="29">
        <f>H13-H26</f>
        <v>177533.33000000054</v>
      </c>
      <c r="I28" s="29">
        <f>I13-I26</f>
        <v>878250.84</v>
      </c>
      <c r="J28" s="29">
        <f>J13-J26</f>
        <v>-700717.51000000024</v>
      </c>
      <c r="K28" s="29">
        <f>K13+K26</f>
        <v>177533.32999999961</v>
      </c>
    </row>
    <row r="29" spans="2:11" x14ac:dyDescent="0.3">
      <c r="C29" s="30"/>
      <c r="D29" s="29"/>
    </row>
    <row r="31" spans="2:11" x14ac:dyDescent="0.3">
      <c r="G31" s="29"/>
    </row>
    <row r="32" spans="2:11" ht="18" x14ac:dyDescent="0.35">
      <c r="C32" s="123"/>
      <c r="D32" s="154"/>
    </row>
    <row r="33" spans="3:8" ht="18" x14ac:dyDescent="0.35">
      <c r="D33" s="154"/>
      <c r="H33" s="29"/>
    </row>
    <row r="34" spans="3:8" ht="18" x14ac:dyDescent="0.35">
      <c r="C34" s="60"/>
      <c r="D34" s="154"/>
    </row>
    <row r="35" spans="3:8" ht="18" x14ac:dyDescent="0.35">
      <c r="D35" s="154"/>
    </row>
    <row r="36" spans="3:8" x14ac:dyDescent="0.3">
      <c r="D36" s="29"/>
    </row>
    <row r="37" spans="3:8" ht="18" x14ac:dyDescent="0.35">
      <c r="D37" s="154"/>
    </row>
  </sheetData>
  <pageMargins left="0.31496062992125984" right="0.31496062992125984" top="0.74803149606299213" bottom="0.55118110236220474" header="0.31496062992125984" footer="0.31496062992125984"/>
  <pageSetup paperSize="9" scale="65" fitToHeight="0" orientation="landscape" r:id="rId1"/>
  <headerFooter>
    <oddFooter>&amp;CSeguiment pressupostari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44"/>
  <sheetViews>
    <sheetView showGridLines="0" zoomScaleNormal="100" workbookViewId="0">
      <selection activeCell="A3" sqref="A3"/>
    </sheetView>
  </sheetViews>
  <sheetFormatPr defaultColWidth="11.42578125" defaultRowHeight="16.5" x14ac:dyDescent="0.3"/>
  <cols>
    <col min="1" max="1" width="15.7109375" style="1" customWidth="1"/>
    <col min="2" max="2" width="13.42578125" style="1" customWidth="1"/>
    <col min="3" max="3" width="3.7109375" style="1" customWidth="1"/>
    <col min="4" max="4" width="49.85546875" style="1" customWidth="1"/>
    <col min="5" max="5" width="2.7109375" style="1" customWidth="1"/>
    <col min="6" max="6" width="12.85546875" style="1" bestFit="1" customWidth="1"/>
    <col min="7" max="7" width="14" style="1" bestFit="1" customWidth="1"/>
    <col min="8" max="8" width="13" style="1" bestFit="1" customWidth="1"/>
    <col min="9" max="9" width="15.85546875" style="1" hidden="1" customWidth="1"/>
    <col min="10" max="10" width="15.140625" style="1" bestFit="1" customWidth="1"/>
    <col min="11" max="11" width="11.5703125" style="1" bestFit="1" customWidth="1"/>
    <col min="12" max="12" width="11.140625" style="1" bestFit="1" customWidth="1"/>
    <col min="13" max="13" width="13.140625" style="1" customWidth="1"/>
    <col min="14" max="16384" width="11.42578125" style="1"/>
  </cols>
  <sheetData>
    <row r="1" spans="1:13" ht="21" x14ac:dyDescent="0.4">
      <c r="A1" s="31" t="s">
        <v>149</v>
      </c>
    </row>
    <row r="2" spans="1:13" ht="17.25" thickBot="1" x14ac:dyDescent="0.35"/>
    <row r="3" spans="1:13" s="35" customFormat="1" ht="19.5" thickBot="1" x14ac:dyDescent="0.4">
      <c r="A3" s="32" t="s">
        <v>124</v>
      </c>
      <c r="B3" s="33"/>
      <c r="C3" s="33"/>
      <c r="D3" s="33"/>
      <c r="E3" s="33"/>
      <c r="F3" s="34">
        <f t="shared" ref="F3:M3" si="0">F7</f>
        <v>100</v>
      </c>
      <c r="G3" s="34">
        <f t="shared" si="0"/>
        <v>0</v>
      </c>
      <c r="H3" s="34">
        <f t="shared" si="0"/>
        <v>100</v>
      </c>
      <c r="I3" s="34">
        <f t="shared" si="0"/>
        <v>8.4499999999999993</v>
      </c>
      <c r="J3" s="34">
        <f t="shared" si="0"/>
        <v>8.9</v>
      </c>
      <c r="K3" s="34">
        <f t="shared" si="0"/>
        <v>0</v>
      </c>
      <c r="L3" s="34">
        <f t="shared" si="0"/>
        <v>8.9</v>
      </c>
      <c r="M3" s="34">
        <f t="shared" si="0"/>
        <v>91.1</v>
      </c>
    </row>
    <row r="4" spans="1:13" ht="17.25" thickBot="1" x14ac:dyDescent="0.35"/>
    <row r="5" spans="1:13" s="42" customFormat="1" ht="72" customHeight="1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8" t="s">
        <v>4</v>
      </c>
      <c r="H5" s="8" t="s">
        <v>5</v>
      </c>
      <c r="I5" s="8" t="s">
        <v>195</v>
      </c>
      <c r="J5" s="9" t="s">
        <v>197</v>
      </c>
      <c r="K5" s="8" t="s">
        <v>15</v>
      </c>
      <c r="L5" s="10" t="s">
        <v>62</v>
      </c>
      <c r="M5" s="11" t="s">
        <v>8</v>
      </c>
    </row>
    <row r="7" spans="1:13" ht="17.25" thickBot="1" x14ac:dyDescent="0.35">
      <c r="A7" s="43" t="s">
        <v>150</v>
      </c>
      <c r="B7" s="44">
        <v>3</v>
      </c>
      <c r="C7" s="45" t="s">
        <v>19</v>
      </c>
      <c r="D7" s="46"/>
      <c r="E7" s="47"/>
      <c r="F7" s="48">
        <f t="shared" ref="F7:M7" si="1">SUM(F8:F10)</f>
        <v>100</v>
      </c>
      <c r="G7" s="48">
        <f t="shared" si="1"/>
        <v>0</v>
      </c>
      <c r="H7" s="48">
        <f t="shared" si="1"/>
        <v>100</v>
      </c>
      <c r="I7" s="48">
        <f t="shared" si="1"/>
        <v>8.4499999999999993</v>
      </c>
      <c r="J7" s="48">
        <f t="shared" si="1"/>
        <v>8.9</v>
      </c>
      <c r="K7" s="48">
        <f t="shared" si="1"/>
        <v>0</v>
      </c>
      <c r="L7" s="48">
        <f t="shared" si="1"/>
        <v>8.9</v>
      </c>
      <c r="M7" s="48">
        <f t="shared" si="1"/>
        <v>91.1</v>
      </c>
    </row>
    <row r="8" spans="1:13" ht="17.25" thickTop="1" x14ac:dyDescent="0.3">
      <c r="A8" s="49" t="s">
        <v>64</v>
      </c>
      <c r="B8" s="50" t="s">
        <v>125</v>
      </c>
      <c r="C8" s="51" t="s">
        <v>126</v>
      </c>
      <c r="D8" s="51"/>
      <c r="E8" s="51"/>
      <c r="F8" s="52">
        <v>12</v>
      </c>
      <c r="G8" s="52">
        <v>0</v>
      </c>
      <c r="H8" s="52">
        <f>F8+G8</f>
        <v>12</v>
      </c>
      <c r="I8" s="52">
        <v>0</v>
      </c>
      <c r="J8" s="53">
        <v>0</v>
      </c>
      <c r="K8" s="53">
        <f>J8-L8</f>
        <v>0</v>
      </c>
      <c r="L8" s="53">
        <v>0</v>
      </c>
      <c r="M8" s="53">
        <f>H8-J8</f>
        <v>12</v>
      </c>
    </row>
    <row r="9" spans="1:13" x14ac:dyDescent="0.3">
      <c r="A9" s="49" t="s">
        <v>67</v>
      </c>
      <c r="B9" s="50">
        <v>35900</v>
      </c>
      <c r="C9" s="51" t="s">
        <v>127</v>
      </c>
      <c r="D9" s="51"/>
      <c r="E9" s="51"/>
      <c r="F9" s="52">
        <v>88</v>
      </c>
      <c r="G9" s="52">
        <v>0</v>
      </c>
      <c r="H9" s="52">
        <f>F9+G9</f>
        <v>88</v>
      </c>
      <c r="I9" s="52">
        <v>8.4499999999999993</v>
      </c>
      <c r="J9" s="53">
        <v>8.9</v>
      </c>
      <c r="K9" s="53">
        <f>J9-L9</f>
        <v>0</v>
      </c>
      <c r="L9" s="53">
        <v>8.9</v>
      </c>
      <c r="M9" s="53">
        <f>H9-J9</f>
        <v>79.099999999999994</v>
      </c>
    </row>
    <row r="10" spans="1:13" x14ac:dyDescent="0.3">
      <c r="A10" s="49" t="s">
        <v>70</v>
      </c>
    </row>
    <row r="11" spans="1:13" ht="17.25" thickBot="1" x14ac:dyDescent="0.35"/>
    <row r="12" spans="1:13" ht="19.5" thickBot="1" x14ac:dyDescent="0.4">
      <c r="A12" s="32" t="s">
        <v>128</v>
      </c>
      <c r="B12" s="33"/>
      <c r="C12" s="33"/>
      <c r="D12" s="33"/>
      <c r="E12" s="100"/>
      <c r="F12" s="34">
        <f>F16</f>
        <v>0</v>
      </c>
      <c r="G12" s="34">
        <f t="shared" ref="G12:M12" si="2">G16</f>
        <v>860.41</v>
      </c>
      <c r="H12" s="34">
        <f t="shared" si="2"/>
        <v>860.41</v>
      </c>
      <c r="I12" s="34">
        <f t="shared" si="2"/>
        <v>860.41</v>
      </c>
      <c r="J12" s="34">
        <f t="shared" si="2"/>
        <v>860.41</v>
      </c>
      <c r="K12" s="34">
        <f t="shared" si="2"/>
        <v>0</v>
      </c>
      <c r="L12" s="34">
        <f t="shared" si="2"/>
        <v>860.41</v>
      </c>
      <c r="M12" s="34">
        <f t="shared" si="2"/>
        <v>0</v>
      </c>
    </row>
    <row r="13" spans="1:13" ht="17.25" thickBot="1" x14ac:dyDescent="0.35"/>
    <row r="14" spans="1:13" ht="72" customHeight="1" thickBot="1" x14ac:dyDescent="0.35">
      <c r="A14" s="36" t="s">
        <v>60</v>
      </c>
      <c r="B14" s="37" t="s">
        <v>61</v>
      </c>
      <c r="C14" s="38"/>
      <c r="D14" s="39" t="s">
        <v>28</v>
      </c>
      <c r="E14" s="101"/>
      <c r="F14" s="41" t="s">
        <v>29</v>
      </c>
      <c r="G14" s="102" t="s">
        <v>4</v>
      </c>
      <c r="H14" s="8" t="s">
        <v>5</v>
      </c>
      <c r="I14" s="8" t="s">
        <v>195</v>
      </c>
      <c r="J14" s="9" t="s">
        <v>197</v>
      </c>
      <c r="K14" s="8" t="s">
        <v>15</v>
      </c>
      <c r="L14" s="10" t="s">
        <v>16</v>
      </c>
      <c r="M14" s="11" t="s">
        <v>8</v>
      </c>
    </row>
    <row r="16" spans="1:13" ht="17.25" thickBot="1" x14ac:dyDescent="0.35">
      <c r="A16" s="43" t="s">
        <v>150</v>
      </c>
      <c r="B16" s="44">
        <v>4</v>
      </c>
      <c r="C16" s="45" t="s">
        <v>20</v>
      </c>
      <c r="D16" s="46"/>
      <c r="E16" s="48"/>
      <c r="F16" s="48">
        <f t="shared" ref="F16:M16" si="3">SUM(F17:F18)</f>
        <v>0</v>
      </c>
      <c r="G16" s="48">
        <f t="shared" si="3"/>
        <v>860.41</v>
      </c>
      <c r="H16" s="48">
        <f t="shared" si="3"/>
        <v>860.41</v>
      </c>
      <c r="I16" s="48">
        <f t="shared" si="3"/>
        <v>860.41</v>
      </c>
      <c r="J16" s="48">
        <f t="shared" si="3"/>
        <v>860.41</v>
      </c>
      <c r="K16" s="48">
        <f t="shared" si="3"/>
        <v>0</v>
      </c>
      <c r="L16" s="48">
        <f t="shared" si="3"/>
        <v>860.41</v>
      </c>
      <c r="M16" s="48">
        <f t="shared" si="3"/>
        <v>0</v>
      </c>
    </row>
    <row r="17" spans="1:13" ht="17.25" thickTop="1" x14ac:dyDescent="0.3">
      <c r="A17" s="43"/>
      <c r="B17" s="50" t="s">
        <v>185</v>
      </c>
      <c r="C17" s="51" t="s">
        <v>186</v>
      </c>
      <c r="D17" s="51"/>
      <c r="E17" s="52"/>
      <c r="F17" s="52">
        <v>0</v>
      </c>
      <c r="G17" s="53">
        <v>860.41</v>
      </c>
      <c r="H17" s="53">
        <f>F17+G17</f>
        <v>860.41</v>
      </c>
      <c r="I17" s="53">
        <v>860.41</v>
      </c>
      <c r="J17" s="53">
        <v>860.41</v>
      </c>
      <c r="K17" s="53">
        <f>J17-L17</f>
        <v>0</v>
      </c>
      <c r="L17" s="53">
        <v>860.41</v>
      </c>
      <c r="M17" s="53">
        <f>H17-J17</f>
        <v>0</v>
      </c>
    </row>
    <row r="18" spans="1:13" x14ac:dyDescent="0.3">
      <c r="A18" s="49" t="s">
        <v>64</v>
      </c>
      <c r="B18" s="50" t="s">
        <v>129</v>
      </c>
      <c r="C18" s="51" t="s">
        <v>130</v>
      </c>
      <c r="D18" s="51"/>
      <c r="E18" s="52"/>
      <c r="F18" s="52">
        <v>0</v>
      </c>
      <c r="G18" s="53">
        <v>0</v>
      </c>
      <c r="H18" s="53">
        <f>F18+G18</f>
        <v>0</v>
      </c>
      <c r="I18" s="53">
        <v>0</v>
      </c>
      <c r="J18" s="53">
        <v>0</v>
      </c>
      <c r="K18" s="53">
        <f>J18-L18</f>
        <v>0</v>
      </c>
      <c r="L18" s="53">
        <v>0</v>
      </c>
      <c r="M18" s="53">
        <f>H18-J18</f>
        <v>0</v>
      </c>
    </row>
    <row r="19" spans="1:13" x14ac:dyDescent="0.3">
      <c r="A19" s="49" t="s">
        <v>67</v>
      </c>
      <c r="B19" s="103"/>
      <c r="E19" s="29"/>
      <c r="F19" s="58"/>
      <c r="G19" s="58"/>
    </row>
    <row r="20" spans="1:13" x14ac:dyDescent="0.3">
      <c r="A20" s="49" t="s">
        <v>70</v>
      </c>
      <c r="B20" s="103"/>
      <c r="E20" s="29"/>
      <c r="F20" s="58"/>
      <c r="G20" s="58"/>
    </row>
    <row r="21" spans="1:13" ht="17.25" thickBot="1" x14ac:dyDescent="0.35">
      <c r="A21" s="49"/>
      <c r="B21" s="103"/>
      <c r="E21" s="29"/>
      <c r="F21" s="58"/>
      <c r="G21" s="58"/>
    </row>
    <row r="22" spans="1:13" ht="19.5" thickBot="1" x14ac:dyDescent="0.4">
      <c r="A22" s="32" t="s">
        <v>131</v>
      </c>
      <c r="B22" s="33"/>
      <c r="C22" s="33"/>
      <c r="D22" s="33"/>
      <c r="E22" s="33"/>
      <c r="F22" s="34">
        <f t="shared" ref="F22:M22" si="4">F26</f>
        <v>3350</v>
      </c>
      <c r="G22" s="34">
        <f t="shared" si="4"/>
        <v>1504.62</v>
      </c>
      <c r="H22" s="34">
        <f t="shared" si="4"/>
        <v>4854.62</v>
      </c>
      <c r="I22" s="34">
        <f t="shared" si="4"/>
        <v>1753.09</v>
      </c>
      <c r="J22" s="34">
        <f t="shared" si="4"/>
        <v>1753.09</v>
      </c>
      <c r="K22" s="34">
        <f t="shared" si="4"/>
        <v>0</v>
      </c>
      <c r="L22" s="34">
        <f t="shared" si="4"/>
        <v>1753.09</v>
      </c>
      <c r="M22" s="34">
        <f t="shared" si="4"/>
        <v>3101.5299999999997</v>
      </c>
    </row>
    <row r="23" spans="1:13" ht="17.25" thickBot="1" x14ac:dyDescent="0.35"/>
    <row r="24" spans="1:13" ht="50.25" thickBot="1" x14ac:dyDescent="0.35">
      <c r="A24" s="36" t="s">
        <v>60</v>
      </c>
      <c r="B24" s="37" t="s">
        <v>61</v>
      </c>
      <c r="C24" s="38"/>
      <c r="D24" s="39" t="s">
        <v>28</v>
      </c>
      <c r="E24" s="40"/>
      <c r="F24" s="41" t="s">
        <v>29</v>
      </c>
      <c r="G24" s="8" t="s">
        <v>4</v>
      </c>
      <c r="H24" s="8" t="s">
        <v>5</v>
      </c>
      <c r="I24" s="8" t="s">
        <v>195</v>
      </c>
      <c r="J24" s="9" t="s">
        <v>197</v>
      </c>
      <c r="K24" s="8" t="s">
        <v>15</v>
      </c>
      <c r="L24" s="10" t="s">
        <v>62</v>
      </c>
      <c r="M24" s="11" t="s">
        <v>8</v>
      </c>
    </row>
    <row r="26" spans="1:13" ht="17.25" thickBot="1" x14ac:dyDescent="0.35">
      <c r="A26" s="43" t="s">
        <v>150</v>
      </c>
      <c r="B26" s="44">
        <v>6</v>
      </c>
      <c r="C26" s="45" t="s">
        <v>21</v>
      </c>
      <c r="D26" s="46"/>
      <c r="E26" s="47"/>
      <c r="F26" s="48">
        <f>SUM(F27:F30)</f>
        <v>3350</v>
      </c>
      <c r="G26" s="48">
        <f t="shared" ref="G26:M26" si="5">SUM(G27:G30)</f>
        <v>1504.62</v>
      </c>
      <c r="H26" s="48">
        <f>SUM(H27:H30)</f>
        <v>4854.62</v>
      </c>
      <c r="I26" s="48">
        <f t="shared" si="5"/>
        <v>1753.09</v>
      </c>
      <c r="J26" s="48">
        <f t="shared" si="5"/>
        <v>1753.09</v>
      </c>
      <c r="K26" s="48">
        <f t="shared" si="5"/>
        <v>0</v>
      </c>
      <c r="L26" s="48">
        <f t="shared" si="5"/>
        <v>1753.09</v>
      </c>
      <c r="M26" s="48">
        <f t="shared" si="5"/>
        <v>3101.5299999999997</v>
      </c>
    </row>
    <row r="27" spans="1:13" ht="17.25" thickTop="1" x14ac:dyDescent="0.3">
      <c r="A27" s="49" t="s">
        <v>64</v>
      </c>
      <c r="B27" s="50" t="s">
        <v>146</v>
      </c>
      <c r="C27" s="51" t="s">
        <v>147</v>
      </c>
      <c r="D27" s="51"/>
      <c r="E27" s="51"/>
      <c r="F27" s="52">
        <v>0</v>
      </c>
      <c r="G27" s="52">
        <v>0</v>
      </c>
      <c r="H27" s="52">
        <f>F27+G27</f>
        <v>0</v>
      </c>
      <c r="I27" s="52">
        <v>0</v>
      </c>
      <c r="J27" s="53">
        <v>0</v>
      </c>
      <c r="K27" s="53">
        <f>J27-L27</f>
        <v>0</v>
      </c>
      <c r="L27" s="53">
        <v>0</v>
      </c>
      <c r="M27" s="53">
        <f>H27-J27</f>
        <v>0</v>
      </c>
    </row>
    <row r="28" spans="1:13" x14ac:dyDescent="0.3">
      <c r="A28" s="49" t="s">
        <v>67</v>
      </c>
      <c r="B28" s="50" t="s">
        <v>132</v>
      </c>
      <c r="C28" s="51" t="s">
        <v>133</v>
      </c>
      <c r="D28" s="51"/>
      <c r="E28" s="51"/>
      <c r="F28" s="52">
        <v>350</v>
      </c>
      <c r="G28" s="52">
        <v>0</v>
      </c>
      <c r="H28" s="52">
        <f>F28+G28</f>
        <v>350</v>
      </c>
      <c r="I28" s="52">
        <v>0</v>
      </c>
      <c r="J28" s="53">
        <v>0</v>
      </c>
      <c r="K28" s="53">
        <f>J28-L28</f>
        <v>0</v>
      </c>
      <c r="L28" s="53">
        <v>0</v>
      </c>
      <c r="M28" s="53">
        <f>H28-J28</f>
        <v>350</v>
      </c>
    </row>
    <row r="29" spans="1:13" x14ac:dyDescent="0.3">
      <c r="A29" s="49" t="s">
        <v>70</v>
      </c>
      <c r="B29" s="50" t="s">
        <v>134</v>
      </c>
      <c r="C29" s="51" t="s">
        <v>135</v>
      </c>
      <c r="D29" s="51"/>
      <c r="E29" s="51"/>
      <c r="F29" s="52">
        <v>3000</v>
      </c>
      <c r="G29" s="52">
        <v>1504.62</v>
      </c>
      <c r="H29" s="52">
        <f>F29+G29</f>
        <v>4504.62</v>
      </c>
      <c r="I29" s="52">
        <v>1753.09</v>
      </c>
      <c r="J29" s="53">
        <v>1753.09</v>
      </c>
      <c r="K29" s="53">
        <f>J29-L29</f>
        <v>0</v>
      </c>
      <c r="L29" s="53">
        <v>1753.09</v>
      </c>
      <c r="M29" s="53">
        <f>H29-J29</f>
        <v>2751.5299999999997</v>
      </c>
    </row>
    <row r="30" spans="1:13" x14ac:dyDescent="0.3">
      <c r="B30" s="50" t="s">
        <v>138</v>
      </c>
      <c r="C30" s="54" t="s">
        <v>139</v>
      </c>
      <c r="D30" s="51"/>
      <c r="E30" s="54"/>
      <c r="F30" s="52">
        <v>0</v>
      </c>
      <c r="G30" s="52">
        <v>0</v>
      </c>
      <c r="H30" s="52">
        <f>F30+G30</f>
        <v>0</v>
      </c>
      <c r="I30" s="52">
        <v>0</v>
      </c>
      <c r="J30" s="53">
        <v>0</v>
      </c>
      <c r="K30" s="53">
        <f>J30-L30</f>
        <v>0</v>
      </c>
      <c r="L30" s="53">
        <v>0</v>
      </c>
      <c r="M30" s="53">
        <f>H30-J30</f>
        <v>0</v>
      </c>
    </row>
    <row r="42" spans="3:4" x14ac:dyDescent="0.3">
      <c r="D42" s="139"/>
    </row>
    <row r="44" spans="3:4" x14ac:dyDescent="0.3">
      <c r="C44" s="60"/>
    </row>
  </sheetData>
  <pageMargins left="0.31496062992125984" right="0.31496062992125984" top="0.74803149606299213" bottom="0.55118110236220474" header="0.31496062992125984" footer="0.31496062992125984"/>
  <pageSetup paperSize="9" scale="80" fitToHeight="0" orientation="landscape" r:id="rId1"/>
  <headerFooter>
    <oddFooter>&amp;CSeguiment pressupostari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"/>
  <sheetViews>
    <sheetView showGridLines="0" zoomScaleNormal="100" workbookViewId="0">
      <selection activeCell="J25" sqref="J25"/>
    </sheetView>
  </sheetViews>
  <sheetFormatPr defaultColWidth="11.42578125" defaultRowHeight="16.5" x14ac:dyDescent="0.3"/>
  <cols>
    <col min="1" max="1" width="1.85546875" style="1" customWidth="1"/>
    <col min="2" max="2" width="13" style="1" customWidth="1"/>
    <col min="3" max="3" width="6" style="1" customWidth="1"/>
    <col min="4" max="4" width="20.5703125" style="1" customWidth="1"/>
    <col min="5" max="5" width="40.42578125" style="1" customWidth="1"/>
    <col min="6" max="6" width="14.28515625" style="1" bestFit="1" customWidth="1"/>
    <col min="7" max="10" width="16.7109375" style="1" customWidth="1"/>
    <col min="11" max="11" width="14.7109375" style="1" customWidth="1"/>
    <col min="12" max="12" width="16.28515625" style="1" customWidth="1"/>
    <col min="13" max="16384" width="11.42578125" style="1"/>
  </cols>
  <sheetData>
    <row r="1" spans="1:12" ht="21" x14ac:dyDescent="0.4">
      <c r="A1" s="31" t="s">
        <v>25</v>
      </c>
    </row>
    <row r="2" spans="1:12" ht="17.25" thickBot="1" x14ac:dyDescent="0.35"/>
    <row r="3" spans="1:12" s="35" customFormat="1" ht="19.5" thickBot="1" x14ac:dyDescent="0.4">
      <c r="A3" s="32" t="s">
        <v>26</v>
      </c>
      <c r="B3" s="33"/>
      <c r="C3" s="33"/>
      <c r="D3" s="33"/>
      <c r="E3" s="33"/>
      <c r="F3" s="34">
        <f t="shared" ref="F3:L3" si="0">F7</f>
        <v>452586.26</v>
      </c>
      <c r="G3" s="34">
        <f t="shared" si="0"/>
        <v>183425.88</v>
      </c>
      <c r="H3" s="34">
        <f t="shared" si="0"/>
        <v>636012.14</v>
      </c>
      <c r="I3" s="34">
        <f t="shared" si="0"/>
        <v>311597.64</v>
      </c>
      <c r="J3" s="34">
        <f t="shared" si="0"/>
        <v>0</v>
      </c>
      <c r="K3" s="34">
        <f t="shared" si="0"/>
        <v>311597.64</v>
      </c>
      <c r="L3" s="34">
        <f t="shared" si="0"/>
        <v>-324414.49999999994</v>
      </c>
    </row>
    <row r="4" spans="1:12" ht="17.25" thickBot="1" x14ac:dyDescent="0.35"/>
    <row r="5" spans="1:12" s="12" customFormat="1" ht="50.25" thickBot="1" x14ac:dyDescent="0.3">
      <c r="A5" s="65"/>
      <c r="B5" s="6" t="s">
        <v>27</v>
      </c>
      <c r="C5" s="66"/>
      <c r="D5" s="67" t="s">
        <v>28</v>
      </c>
      <c r="E5" s="88"/>
      <c r="F5" s="89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15"/>
    </row>
    <row r="7" spans="1:12" ht="17.25" thickBot="1" x14ac:dyDescent="0.35">
      <c r="B7" s="44">
        <v>3</v>
      </c>
      <c r="C7" s="45" t="s">
        <v>9</v>
      </c>
      <c r="D7" s="46"/>
      <c r="E7" s="46"/>
      <c r="F7" s="48">
        <f>F9+F8</f>
        <v>452586.26</v>
      </c>
      <c r="G7" s="48">
        <f t="shared" ref="G7:L7" si="1">G9+G8</f>
        <v>183425.88</v>
      </c>
      <c r="H7" s="48">
        <f t="shared" si="1"/>
        <v>636012.14</v>
      </c>
      <c r="I7" s="48">
        <f>I9+I8</f>
        <v>311597.64</v>
      </c>
      <c r="J7" s="48">
        <f t="shared" si="1"/>
        <v>0</v>
      </c>
      <c r="K7" s="48">
        <f t="shared" si="1"/>
        <v>311597.64</v>
      </c>
      <c r="L7" s="48">
        <f t="shared" si="1"/>
        <v>-324414.49999999994</v>
      </c>
    </row>
    <row r="8" spans="1:12" s="71" customFormat="1" ht="17.25" thickTop="1" x14ac:dyDescent="0.3">
      <c r="B8" s="84">
        <v>36001</v>
      </c>
      <c r="C8" s="85" t="s">
        <v>30</v>
      </c>
      <c r="D8" s="86"/>
      <c r="E8" s="86"/>
      <c r="F8" s="77">
        <v>150</v>
      </c>
      <c r="G8" s="77">
        <v>0</v>
      </c>
      <c r="H8" s="77">
        <v>150</v>
      </c>
      <c r="I8" s="137">
        <v>0</v>
      </c>
      <c r="J8" s="138">
        <v>0</v>
      </c>
      <c r="K8" s="137">
        <v>0</v>
      </c>
      <c r="L8" s="138">
        <v>-150</v>
      </c>
    </row>
    <row r="9" spans="1:12" x14ac:dyDescent="0.3">
      <c r="B9" s="72">
        <v>39900</v>
      </c>
      <c r="C9" s="73" t="s">
        <v>31</v>
      </c>
      <c r="D9" s="74"/>
      <c r="E9" s="74"/>
      <c r="F9" s="75">
        <v>452436.26</v>
      </c>
      <c r="G9" s="75">
        <v>183425.88</v>
      </c>
      <c r="H9" s="75">
        <v>635862.14</v>
      </c>
      <c r="I9" s="75">
        <v>311597.64</v>
      </c>
      <c r="J9" s="75">
        <v>0</v>
      </c>
      <c r="K9" s="75">
        <v>311597.64</v>
      </c>
      <c r="L9" s="75">
        <v>-324264.49999999994</v>
      </c>
    </row>
    <row r="10" spans="1:12" x14ac:dyDescent="0.3">
      <c r="B10" s="94"/>
      <c r="C10" s="71"/>
      <c r="D10" s="110" t="s">
        <v>33</v>
      </c>
      <c r="E10" s="110" t="s">
        <v>34</v>
      </c>
      <c r="F10" s="53">
        <v>426070</v>
      </c>
      <c r="G10" s="53">
        <v>100305.38</v>
      </c>
      <c r="H10" s="53">
        <v>526375.38</v>
      </c>
      <c r="I10" s="53">
        <v>248153.28</v>
      </c>
      <c r="J10" s="53">
        <v>0</v>
      </c>
      <c r="K10" s="53">
        <v>248153.28</v>
      </c>
      <c r="L10" s="53">
        <v>-278222.09999999998</v>
      </c>
    </row>
    <row r="11" spans="1:12" x14ac:dyDescent="0.3">
      <c r="B11" s="94"/>
      <c r="C11" s="16"/>
      <c r="D11" s="90" t="s">
        <v>35</v>
      </c>
      <c r="E11" s="90" t="s">
        <v>36</v>
      </c>
      <c r="F11" s="53">
        <v>10890</v>
      </c>
      <c r="G11" s="53">
        <v>0</v>
      </c>
      <c r="H11" s="53">
        <v>10890</v>
      </c>
      <c r="I11" s="53">
        <v>0</v>
      </c>
      <c r="J11" s="53">
        <v>0</v>
      </c>
      <c r="K11" s="53">
        <v>0</v>
      </c>
      <c r="L11" s="53">
        <v>-10890</v>
      </c>
    </row>
    <row r="12" spans="1:12" x14ac:dyDescent="0.3">
      <c r="D12" s="90" t="s">
        <v>37</v>
      </c>
      <c r="E12" s="90" t="s">
        <v>38</v>
      </c>
      <c r="F12" s="53">
        <v>15476.26</v>
      </c>
      <c r="G12" s="53">
        <v>0</v>
      </c>
      <c r="H12" s="53">
        <v>15476.26</v>
      </c>
      <c r="I12" s="53">
        <v>15476.26</v>
      </c>
      <c r="J12" s="53">
        <v>0</v>
      </c>
      <c r="K12" s="53">
        <v>15476.26</v>
      </c>
      <c r="L12" s="53">
        <v>0</v>
      </c>
    </row>
    <row r="13" spans="1:12" x14ac:dyDescent="0.3">
      <c r="D13" s="90" t="s">
        <v>168</v>
      </c>
      <c r="E13" s="90" t="s">
        <v>32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</row>
    <row r="14" spans="1:12" x14ac:dyDescent="0.3">
      <c r="B14" s="94"/>
      <c r="D14" s="90" t="s">
        <v>194</v>
      </c>
      <c r="E14" s="142" t="s">
        <v>142</v>
      </c>
      <c r="F14" s="143">
        <v>0</v>
      </c>
      <c r="G14" s="53">
        <v>7467.1</v>
      </c>
      <c r="H14" s="53">
        <v>7467.1</v>
      </c>
      <c r="I14" s="144">
        <v>0</v>
      </c>
      <c r="J14" s="29">
        <v>0</v>
      </c>
      <c r="K14" s="145">
        <v>0</v>
      </c>
      <c r="L14" s="53">
        <v>-7467.1</v>
      </c>
    </row>
    <row r="15" spans="1:12" s="16" customFormat="1" x14ac:dyDescent="0.3">
      <c r="B15" s="1"/>
      <c r="C15" s="1"/>
      <c r="D15" s="90" t="s">
        <v>39</v>
      </c>
      <c r="E15" s="90" t="s">
        <v>40</v>
      </c>
      <c r="F15" s="53">
        <v>0</v>
      </c>
      <c r="G15" s="53">
        <v>75653.400000000009</v>
      </c>
      <c r="H15" s="53">
        <v>75653.400000000009</v>
      </c>
      <c r="I15" s="53">
        <v>47968.100000000006</v>
      </c>
      <c r="J15" s="53">
        <v>0</v>
      </c>
      <c r="K15" s="53">
        <v>47968.100000000006</v>
      </c>
      <c r="L15" s="53">
        <v>-27685.300000000003</v>
      </c>
    </row>
    <row r="16" spans="1:12" x14ac:dyDescent="0.3">
      <c r="I16" s="29"/>
    </row>
  </sheetData>
  <pageMargins left="0.31496062992125984" right="0.31496062992125984" top="0.74803149606299213" bottom="0.55118110236220474" header="0.31496062992125984" footer="0.31496062992125984"/>
  <pageSetup paperSize="9" scale="72" fitToHeight="0" orientation="landscape" r:id="rId1"/>
  <headerFooter>
    <oddFooter>&amp;CSeguiment pressupostari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7"/>
  <sheetViews>
    <sheetView showGridLines="0" zoomScaleNormal="100" zoomScalePageLayoutView="83" workbookViewId="0">
      <selection activeCell="B3" sqref="B3"/>
    </sheetView>
  </sheetViews>
  <sheetFormatPr defaultColWidth="11.42578125" defaultRowHeight="16.5" x14ac:dyDescent="0.3"/>
  <cols>
    <col min="1" max="1" width="3.42578125" style="1" customWidth="1"/>
    <col min="2" max="2" width="13.28515625" style="1" customWidth="1"/>
    <col min="3" max="3" width="4.28515625" style="1" customWidth="1"/>
    <col min="4" max="4" width="41.5703125" style="1" customWidth="1"/>
    <col min="5" max="5" width="3.7109375" style="1" customWidth="1"/>
    <col min="6" max="6" width="16.42578125" style="1" bestFit="1" customWidth="1"/>
    <col min="7" max="7" width="14.28515625" style="1" customWidth="1"/>
    <col min="8" max="8" width="16.42578125" style="1" bestFit="1" customWidth="1"/>
    <col min="9" max="9" width="16.28515625" style="1" customWidth="1"/>
    <col min="10" max="10" width="15" style="1" customWidth="1"/>
    <col min="11" max="11" width="16.42578125" style="1" bestFit="1" customWidth="1"/>
    <col min="12" max="12" width="17.140625" style="1" bestFit="1" customWidth="1"/>
    <col min="13" max="16384" width="11.42578125" style="1"/>
  </cols>
  <sheetData>
    <row r="1" spans="1:12" ht="21" x14ac:dyDescent="0.4">
      <c r="A1" s="31" t="s">
        <v>25</v>
      </c>
    </row>
    <row r="2" spans="1:12" ht="15.75" customHeight="1" thickBot="1" x14ac:dyDescent="0.35"/>
    <row r="3" spans="1:12" s="35" customFormat="1" ht="19.5" thickBot="1" x14ac:dyDescent="0.4">
      <c r="A3" s="32" t="s">
        <v>41</v>
      </c>
      <c r="B3" s="33"/>
      <c r="C3" s="33"/>
      <c r="D3" s="33"/>
      <c r="E3" s="33"/>
      <c r="F3" s="34">
        <f>F7</f>
        <v>2361777.6</v>
      </c>
      <c r="G3" s="34">
        <f t="shared" ref="G3:L3" si="0">G7</f>
        <v>538995.46000000008</v>
      </c>
      <c r="H3" s="34">
        <f t="shared" si="0"/>
        <v>2900773.06</v>
      </c>
      <c r="I3" s="34">
        <f t="shared" si="0"/>
        <v>2563581.6100000003</v>
      </c>
      <c r="J3" s="34">
        <f t="shared" si="0"/>
        <v>891680.65</v>
      </c>
      <c r="K3" s="34">
        <f t="shared" si="0"/>
        <v>1671900.96</v>
      </c>
      <c r="L3" s="34">
        <f t="shared" si="0"/>
        <v>-337191.45000000013</v>
      </c>
    </row>
    <row r="4" spans="1:12" ht="17.25" thickBot="1" x14ac:dyDescent="0.35"/>
    <row r="5" spans="1:12" s="12" customFormat="1" ht="50.25" thickBot="1" x14ac:dyDescent="0.3">
      <c r="A5" s="65"/>
      <c r="B5" s="6" t="s">
        <v>27</v>
      </c>
      <c r="C5" s="66"/>
      <c r="D5" s="67" t="s">
        <v>28</v>
      </c>
      <c r="E5" s="68"/>
      <c r="F5" s="41" t="s">
        <v>42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7" spans="1:12" ht="17.25" thickBot="1" x14ac:dyDescent="0.35">
      <c r="B7" s="44">
        <v>4</v>
      </c>
      <c r="C7" s="45" t="s">
        <v>10</v>
      </c>
      <c r="D7" s="46"/>
      <c r="E7" s="46"/>
      <c r="F7" s="48">
        <f>F8+F10+F12+F16+F19+F23+F14+F26</f>
        <v>2361777.6</v>
      </c>
      <c r="G7" s="48">
        <f t="shared" ref="G7:K7" si="1">G8+G10+G12+G16+G19+G23+G14+G26</f>
        <v>538995.46000000008</v>
      </c>
      <c r="H7" s="48">
        <f t="shared" si="1"/>
        <v>2900773.06</v>
      </c>
      <c r="I7" s="48">
        <f>I8+I10+I12+I16+I19+I23+I14+I26</f>
        <v>2563581.6100000003</v>
      </c>
      <c r="J7" s="48">
        <f t="shared" si="1"/>
        <v>891680.65</v>
      </c>
      <c r="K7" s="48">
        <f t="shared" si="1"/>
        <v>1671900.96</v>
      </c>
      <c r="L7" s="48">
        <f>L8+L10+L12+L16+L19+L23+L14+L26</f>
        <v>-337191.45000000013</v>
      </c>
    </row>
    <row r="8" spans="1:12" ht="17.25" thickTop="1" x14ac:dyDescent="0.3">
      <c r="B8" s="115">
        <v>42190</v>
      </c>
      <c r="C8" s="85" t="s">
        <v>189</v>
      </c>
      <c r="D8" s="86"/>
      <c r="E8" s="86"/>
      <c r="F8" s="77">
        <v>0</v>
      </c>
      <c r="G8" s="77">
        <v>57643.5</v>
      </c>
      <c r="H8" s="77">
        <v>57643.5</v>
      </c>
      <c r="I8" s="77">
        <v>57643.5</v>
      </c>
      <c r="J8" s="77">
        <v>0</v>
      </c>
      <c r="K8" s="77">
        <v>57643.5</v>
      </c>
      <c r="L8" s="77">
        <v>0</v>
      </c>
    </row>
    <row r="9" spans="1:12" s="129" customFormat="1" x14ac:dyDescent="0.3">
      <c r="B9" s="118"/>
      <c r="C9" s="1"/>
      <c r="D9" s="147" t="s">
        <v>190</v>
      </c>
      <c r="E9" s="130"/>
      <c r="F9" s="58">
        <v>0</v>
      </c>
      <c r="G9" s="58">
        <v>57643.5</v>
      </c>
      <c r="H9" s="58">
        <v>57643.5</v>
      </c>
      <c r="I9" s="58">
        <v>57643.5</v>
      </c>
      <c r="J9" s="81">
        <v>0</v>
      </c>
      <c r="K9" s="58">
        <v>57643.5</v>
      </c>
      <c r="L9" s="58">
        <v>0</v>
      </c>
    </row>
    <row r="10" spans="1:12" x14ac:dyDescent="0.3">
      <c r="B10" s="115">
        <v>45080</v>
      </c>
      <c r="C10" s="85" t="s">
        <v>43</v>
      </c>
      <c r="D10" s="86"/>
      <c r="E10" s="86"/>
      <c r="F10" s="77">
        <v>40000</v>
      </c>
      <c r="G10" s="77">
        <v>0</v>
      </c>
      <c r="H10" s="77">
        <v>40000</v>
      </c>
      <c r="I10" s="77">
        <v>0</v>
      </c>
      <c r="J10" s="77">
        <v>0</v>
      </c>
      <c r="K10" s="77">
        <v>0</v>
      </c>
      <c r="L10" s="77">
        <v>-40000</v>
      </c>
    </row>
    <row r="11" spans="1:12" s="129" customFormat="1" x14ac:dyDescent="0.3">
      <c r="B11" s="118"/>
      <c r="C11" s="1"/>
      <c r="D11" s="130" t="s">
        <v>44</v>
      </c>
      <c r="E11" s="130"/>
      <c r="F11" s="58">
        <v>40000</v>
      </c>
      <c r="G11" s="58">
        <v>0</v>
      </c>
      <c r="H11" s="58">
        <v>40000</v>
      </c>
      <c r="I11" s="58">
        <v>0</v>
      </c>
      <c r="J11" s="81">
        <v>0</v>
      </c>
      <c r="K11" s="58">
        <v>0</v>
      </c>
      <c r="L11" s="58">
        <v>-40000</v>
      </c>
    </row>
    <row r="12" spans="1:12" x14ac:dyDescent="0.3">
      <c r="B12" s="115">
        <v>45100</v>
      </c>
      <c r="C12" s="93" t="s">
        <v>191</v>
      </c>
      <c r="D12" s="86"/>
      <c r="E12" s="86"/>
      <c r="F12" s="77">
        <v>0</v>
      </c>
      <c r="G12" s="77">
        <v>0</v>
      </c>
      <c r="H12" s="77">
        <v>0</v>
      </c>
      <c r="I12" s="77">
        <v>2236.4299999999998</v>
      </c>
      <c r="J12" s="77">
        <v>0</v>
      </c>
      <c r="K12" s="77">
        <v>2236.4299999999998</v>
      </c>
      <c r="L12" s="77">
        <v>2236.4299999999998</v>
      </c>
    </row>
    <row r="13" spans="1:12" x14ac:dyDescent="0.3">
      <c r="B13" s="118"/>
      <c r="C13" s="51"/>
      <c r="D13" s="131" t="s">
        <v>182</v>
      </c>
      <c r="E13" s="131"/>
      <c r="F13" s="81">
        <v>0</v>
      </c>
      <c r="G13" s="81">
        <v>0</v>
      </c>
      <c r="H13" s="81">
        <v>0</v>
      </c>
      <c r="I13" s="81">
        <v>2236.4299999999998</v>
      </c>
      <c r="J13" s="81">
        <v>0</v>
      </c>
      <c r="K13" s="81">
        <v>2236.4299999999998</v>
      </c>
      <c r="L13" s="81">
        <v>2236.4299999999998</v>
      </c>
    </row>
    <row r="14" spans="1:12" x14ac:dyDescent="0.3">
      <c r="B14" s="84">
        <v>45300</v>
      </c>
      <c r="C14" s="93" t="s">
        <v>45</v>
      </c>
      <c r="D14" s="86"/>
      <c r="E14" s="86"/>
      <c r="F14" s="77">
        <v>21423</v>
      </c>
      <c r="G14" s="77">
        <v>0</v>
      </c>
      <c r="H14" s="77">
        <v>21423</v>
      </c>
      <c r="I14" s="77">
        <v>0</v>
      </c>
      <c r="J14" s="77">
        <v>0</v>
      </c>
      <c r="K14" s="77">
        <v>0</v>
      </c>
      <c r="L14" s="77">
        <v>-21423</v>
      </c>
    </row>
    <row r="15" spans="1:12" x14ac:dyDescent="0.3">
      <c r="B15" s="120"/>
      <c r="C15" s="51"/>
      <c r="D15" s="131" t="s">
        <v>46</v>
      </c>
      <c r="E15" s="131"/>
      <c r="F15" s="81">
        <v>21423</v>
      </c>
      <c r="G15" s="81">
        <v>0</v>
      </c>
      <c r="H15" s="81">
        <v>21423</v>
      </c>
      <c r="I15" s="81">
        <v>0</v>
      </c>
      <c r="J15" s="81">
        <v>0</v>
      </c>
      <c r="K15" s="81">
        <v>0</v>
      </c>
      <c r="L15" s="81">
        <v>-21423</v>
      </c>
    </row>
    <row r="16" spans="1:12" x14ac:dyDescent="0.3">
      <c r="B16" s="84">
        <v>46101</v>
      </c>
      <c r="C16" s="93" t="s">
        <v>47</v>
      </c>
      <c r="D16" s="86"/>
      <c r="E16" s="86"/>
      <c r="F16" s="77">
        <v>120000</v>
      </c>
      <c r="G16" s="77">
        <v>0</v>
      </c>
      <c r="H16" s="77">
        <v>120000</v>
      </c>
      <c r="I16" s="77">
        <v>0</v>
      </c>
      <c r="J16" s="77">
        <v>0</v>
      </c>
      <c r="K16" s="77">
        <v>0</v>
      </c>
      <c r="L16" s="77">
        <v>-120000</v>
      </c>
    </row>
    <row r="17" spans="2:12" x14ac:dyDescent="0.3">
      <c r="B17" s="120"/>
      <c r="C17" s="21"/>
      <c r="D17" s="130" t="s">
        <v>44</v>
      </c>
      <c r="E17" s="132"/>
      <c r="F17" s="82">
        <v>40000</v>
      </c>
      <c r="G17" s="82">
        <v>0</v>
      </c>
      <c r="H17" s="82">
        <v>40000</v>
      </c>
      <c r="I17" s="82">
        <v>0</v>
      </c>
      <c r="J17" s="82">
        <v>0</v>
      </c>
      <c r="K17" s="82">
        <v>0</v>
      </c>
      <c r="L17" s="82">
        <v>-40000</v>
      </c>
    </row>
    <row r="18" spans="2:12" x14ac:dyDescent="0.3">
      <c r="B18" s="120"/>
      <c r="C18" s="21"/>
      <c r="D18" s="117" t="s">
        <v>179</v>
      </c>
      <c r="E18" s="134"/>
      <c r="F18" s="81">
        <v>80000</v>
      </c>
      <c r="G18" s="81">
        <v>0</v>
      </c>
      <c r="H18" s="81">
        <v>80000</v>
      </c>
      <c r="I18" s="81">
        <v>0</v>
      </c>
      <c r="J18" s="81">
        <v>0</v>
      </c>
      <c r="K18" s="81">
        <v>0</v>
      </c>
      <c r="L18" s="81">
        <v>-80000</v>
      </c>
    </row>
    <row r="19" spans="2:12" x14ac:dyDescent="0.3">
      <c r="B19" s="84">
        <v>46201</v>
      </c>
      <c r="C19" s="93" t="s">
        <v>48</v>
      </c>
      <c r="D19" s="86"/>
      <c r="E19" s="86"/>
      <c r="F19" s="77">
        <v>680354.6</v>
      </c>
      <c r="G19" s="77">
        <v>118414.72</v>
      </c>
      <c r="H19" s="77">
        <v>798769.32</v>
      </c>
      <c r="I19" s="77">
        <v>706370.91999999993</v>
      </c>
      <c r="J19" s="77">
        <v>0</v>
      </c>
      <c r="K19" s="77">
        <v>706370.91999999993</v>
      </c>
      <c r="L19" s="77">
        <v>-92398.400000000023</v>
      </c>
    </row>
    <row r="20" spans="2:12" x14ac:dyDescent="0.3">
      <c r="B20" s="120"/>
      <c r="C20" s="123"/>
      <c r="D20" s="131" t="s">
        <v>49</v>
      </c>
      <c r="E20" s="131"/>
      <c r="F20" s="81">
        <v>73970</v>
      </c>
      <c r="G20" s="81">
        <v>0</v>
      </c>
      <c r="H20" s="81">
        <v>73970</v>
      </c>
      <c r="I20" s="81">
        <v>73970</v>
      </c>
      <c r="J20" s="81">
        <v>0</v>
      </c>
      <c r="K20" s="81">
        <v>73970</v>
      </c>
      <c r="L20" s="81">
        <v>0</v>
      </c>
    </row>
    <row r="21" spans="2:12" x14ac:dyDescent="0.3">
      <c r="B21" s="120"/>
      <c r="C21" s="123"/>
      <c r="D21" s="117" t="s">
        <v>50</v>
      </c>
      <c r="E21" s="90"/>
      <c r="F21" s="81">
        <v>600259.6</v>
      </c>
      <c r="G21" s="81">
        <v>118414.72</v>
      </c>
      <c r="H21" s="81">
        <v>718674.32</v>
      </c>
      <c r="I21" s="81">
        <v>632400.91999999993</v>
      </c>
      <c r="J21" s="81">
        <v>0</v>
      </c>
      <c r="K21" s="81">
        <v>632400.91999999993</v>
      </c>
      <c r="L21" s="81">
        <v>-86273.400000000023</v>
      </c>
    </row>
    <row r="22" spans="2:12" x14ac:dyDescent="0.3">
      <c r="B22" s="120"/>
      <c r="C22" s="123"/>
      <c r="D22" s="95" t="s">
        <v>39</v>
      </c>
      <c r="E22" s="130"/>
      <c r="F22" s="58">
        <v>6125</v>
      </c>
      <c r="G22" s="58">
        <v>0</v>
      </c>
      <c r="H22" s="81">
        <v>6125</v>
      </c>
      <c r="I22" s="58">
        <v>0</v>
      </c>
      <c r="J22" s="58">
        <v>0</v>
      </c>
      <c r="K22" s="58">
        <v>0</v>
      </c>
      <c r="L22" s="81">
        <v>-6125</v>
      </c>
    </row>
    <row r="23" spans="2:12" x14ac:dyDescent="0.3">
      <c r="B23" s="84">
        <v>46401</v>
      </c>
      <c r="C23" s="93" t="s">
        <v>51</v>
      </c>
      <c r="D23" s="86"/>
      <c r="E23" s="86"/>
      <c r="F23" s="77">
        <v>1500000</v>
      </c>
      <c r="G23" s="77">
        <v>350694.60000000003</v>
      </c>
      <c r="H23" s="77">
        <v>1850694.6</v>
      </c>
      <c r="I23" s="77">
        <v>1783361.27</v>
      </c>
      <c r="J23" s="77">
        <v>891680.65</v>
      </c>
      <c r="K23" s="77">
        <v>891680.62</v>
      </c>
      <c r="L23" s="77">
        <v>-67333.330000000075</v>
      </c>
    </row>
    <row r="24" spans="2:12" x14ac:dyDescent="0.3">
      <c r="B24" s="120"/>
      <c r="C24" s="121"/>
      <c r="D24" s="135" t="s">
        <v>52</v>
      </c>
      <c r="E24" s="132"/>
      <c r="F24" s="82">
        <v>1500000</v>
      </c>
      <c r="G24" s="82">
        <v>350694.60000000003</v>
      </c>
      <c r="H24" s="82">
        <v>1850694.6</v>
      </c>
      <c r="I24" s="82">
        <v>1783361.27</v>
      </c>
      <c r="J24" s="82">
        <v>891680.65</v>
      </c>
      <c r="K24" s="82">
        <v>891680.62</v>
      </c>
      <c r="L24" s="82">
        <v>-67333.330000000075</v>
      </c>
    </row>
    <row r="25" spans="2:12" x14ac:dyDescent="0.3">
      <c r="B25" s="120"/>
      <c r="C25" s="21"/>
      <c r="D25" s="122" t="s">
        <v>39</v>
      </c>
      <c r="E25" s="117"/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</row>
    <row r="26" spans="2:12" x14ac:dyDescent="0.3">
      <c r="B26" s="84">
        <v>49700</v>
      </c>
      <c r="C26" s="93" t="s">
        <v>169</v>
      </c>
      <c r="D26" s="86"/>
      <c r="E26" s="86"/>
      <c r="F26" s="77">
        <v>0</v>
      </c>
      <c r="G26" s="77">
        <v>12242.64</v>
      </c>
      <c r="H26" s="77">
        <v>12242.64</v>
      </c>
      <c r="I26" s="77">
        <v>13969.49</v>
      </c>
      <c r="J26" s="77">
        <v>0</v>
      </c>
      <c r="K26" s="77">
        <v>13969.49</v>
      </c>
      <c r="L26" s="77">
        <v>1726.8500000000004</v>
      </c>
    </row>
    <row r="27" spans="2:12" x14ac:dyDescent="0.3">
      <c r="B27" s="120"/>
      <c r="C27" s="121"/>
      <c r="D27" s="135" t="s">
        <v>170</v>
      </c>
      <c r="E27" s="132"/>
      <c r="F27" s="82">
        <v>0</v>
      </c>
      <c r="G27" s="82">
        <v>12242.64</v>
      </c>
      <c r="H27" s="82">
        <v>12242.64</v>
      </c>
      <c r="I27" s="82">
        <v>13969.49</v>
      </c>
      <c r="J27" s="82">
        <v>0</v>
      </c>
      <c r="K27" s="82">
        <v>13969.49</v>
      </c>
      <c r="L27" s="82">
        <v>1726.8500000000004</v>
      </c>
    </row>
    <row r="28" spans="2:12" x14ac:dyDescent="0.3">
      <c r="B28" s="120"/>
      <c r="C28" s="21"/>
      <c r="D28" s="95"/>
      <c r="E28" s="130"/>
      <c r="F28" s="58"/>
    </row>
    <row r="29" spans="2:12" x14ac:dyDescent="0.3">
      <c r="B29" s="120"/>
      <c r="C29" s="21"/>
      <c r="D29" s="95"/>
      <c r="E29" s="130"/>
      <c r="F29" s="58"/>
    </row>
    <row r="30" spans="2:12" x14ac:dyDescent="0.3">
      <c r="B30" s="120"/>
      <c r="C30" s="21"/>
      <c r="D30" s="96"/>
      <c r="F30" s="58"/>
    </row>
    <row r="31" spans="2:12" x14ac:dyDescent="0.3">
      <c r="B31" s="120"/>
      <c r="C31" s="21"/>
      <c r="D31" s="14"/>
      <c r="E31" s="157"/>
      <c r="F31" s="157"/>
    </row>
    <row r="32" spans="2:12" x14ac:dyDescent="0.3">
      <c r="B32" s="120"/>
      <c r="C32" s="21"/>
      <c r="E32" s="156"/>
      <c r="F32" s="156"/>
    </row>
    <row r="33" spans="2:7" x14ac:dyDescent="0.3">
      <c r="B33" s="120"/>
      <c r="C33" s="21"/>
      <c r="E33" s="156"/>
      <c r="F33" s="156"/>
      <c r="G33" s="136"/>
    </row>
    <row r="34" spans="2:7" ht="17.25" customHeight="1" x14ac:dyDescent="0.3">
      <c r="D34" s="43"/>
      <c r="E34" s="156"/>
      <c r="F34" s="156"/>
    </row>
    <row r="35" spans="2:7" ht="17.25" customHeight="1" x14ac:dyDescent="0.3">
      <c r="D35" s="43"/>
      <c r="E35" s="151"/>
      <c r="F35" s="151"/>
    </row>
    <row r="36" spans="2:7" x14ac:dyDescent="0.3">
      <c r="E36" s="156"/>
      <c r="F36" s="156"/>
    </row>
    <row r="37" spans="2:7" x14ac:dyDescent="0.3">
      <c r="C37" s="60"/>
      <c r="F37" s="143"/>
    </row>
  </sheetData>
  <mergeCells count="5">
    <mergeCell ref="E32:F32"/>
    <mergeCell ref="E33:F33"/>
    <mergeCell ref="E34:F34"/>
    <mergeCell ref="E36:F36"/>
    <mergeCell ref="E31:F31"/>
  </mergeCells>
  <pageMargins left="0.31496062992125984" right="0.31496062992125984" top="0.74803149606299213" bottom="0.55118110236220474" header="0.31496062992125984" footer="0.31496062992125984"/>
  <pageSetup paperSize="9" scale="79" fitToHeight="0" orientation="landscape" r:id="rId1"/>
  <headerFooter>
    <oddFooter>&amp;CSeguiment pressupostari 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4"/>
  <sheetViews>
    <sheetView showGridLines="0" zoomScaleNormal="100" zoomScalePageLayoutView="88" workbookViewId="0">
      <selection activeCell="B5" sqref="B5"/>
    </sheetView>
  </sheetViews>
  <sheetFormatPr defaultColWidth="11.42578125" defaultRowHeight="16.5" x14ac:dyDescent="0.3"/>
  <cols>
    <col min="1" max="1" width="3.42578125" style="1" customWidth="1"/>
    <col min="2" max="2" width="12.28515625" style="1" customWidth="1"/>
    <col min="3" max="3" width="4.28515625" style="1" customWidth="1"/>
    <col min="4" max="4" width="34.28515625" style="1" customWidth="1"/>
    <col min="5" max="5" width="16.140625" style="1" customWidth="1"/>
    <col min="6" max="6" width="13.85546875" style="1" customWidth="1"/>
    <col min="7" max="8" width="16.7109375" style="1" customWidth="1"/>
    <col min="9" max="9" width="14.85546875" style="1" customWidth="1"/>
    <col min="10" max="10" width="14.42578125" style="1" customWidth="1"/>
    <col min="11" max="11" width="11.42578125" style="1" customWidth="1"/>
    <col min="12" max="12" width="15.85546875" style="1" customWidth="1"/>
    <col min="13" max="13" width="11.42578125" style="1" customWidth="1"/>
    <col min="14" max="16384" width="11.42578125" style="1"/>
  </cols>
  <sheetData>
    <row r="1" spans="1:12" ht="21" x14ac:dyDescent="0.4">
      <c r="A1" s="31" t="s">
        <v>25</v>
      </c>
    </row>
    <row r="2" spans="1:12" ht="17.25" thickBot="1" x14ac:dyDescent="0.35">
      <c r="A2" s="64"/>
    </row>
    <row r="3" spans="1:12" s="35" customFormat="1" ht="19.5" thickBot="1" x14ac:dyDescent="0.4">
      <c r="A3" s="32" t="s">
        <v>53</v>
      </c>
      <c r="B3" s="33"/>
      <c r="C3" s="33"/>
      <c r="D3" s="33"/>
      <c r="E3" s="33"/>
      <c r="F3" s="34">
        <f>F7</f>
        <v>30</v>
      </c>
      <c r="G3" s="34">
        <f t="shared" ref="G3:L3" si="0">G7</f>
        <v>0</v>
      </c>
      <c r="H3" s="34">
        <f t="shared" si="0"/>
        <v>30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-30</v>
      </c>
    </row>
    <row r="4" spans="1:12" ht="17.25" thickBot="1" x14ac:dyDescent="0.35"/>
    <row r="5" spans="1:12" s="12" customFormat="1" ht="50.25" thickBot="1" x14ac:dyDescent="0.3">
      <c r="A5" s="65"/>
      <c r="B5" s="6" t="s">
        <v>27</v>
      </c>
      <c r="C5" s="66"/>
      <c r="D5" s="67" t="s">
        <v>28</v>
      </c>
      <c r="E5" s="68"/>
      <c r="F5" s="41" t="s">
        <v>29</v>
      </c>
      <c r="G5" s="8" t="s">
        <v>4</v>
      </c>
      <c r="H5" s="8" t="s">
        <v>5</v>
      </c>
      <c r="I5" s="9" t="s">
        <v>199</v>
      </c>
      <c r="J5" s="8" t="s">
        <v>6</v>
      </c>
      <c r="K5" s="10" t="s">
        <v>7</v>
      </c>
      <c r="L5" s="11" t="s">
        <v>8</v>
      </c>
    </row>
    <row r="6" spans="1:12" x14ac:dyDescent="0.3">
      <c r="B6" s="13"/>
      <c r="C6" s="14"/>
      <c r="D6" s="69"/>
      <c r="E6" s="69"/>
      <c r="F6" s="70"/>
    </row>
    <row r="7" spans="1:12" ht="17.25" thickBot="1" x14ac:dyDescent="0.35">
      <c r="B7" s="44">
        <v>5</v>
      </c>
      <c r="C7" s="45" t="s">
        <v>11</v>
      </c>
      <c r="D7" s="46"/>
      <c r="E7" s="46"/>
      <c r="F7" s="48">
        <f>F8</f>
        <v>30</v>
      </c>
      <c r="G7" s="48">
        <f t="shared" ref="G7:L7" si="1">G8</f>
        <v>0</v>
      </c>
      <c r="H7" s="48">
        <f t="shared" si="1"/>
        <v>30</v>
      </c>
      <c r="I7" s="48">
        <f t="shared" si="1"/>
        <v>0</v>
      </c>
      <c r="J7" s="48">
        <f t="shared" si="1"/>
        <v>0</v>
      </c>
      <c r="K7" s="48">
        <f t="shared" si="1"/>
        <v>0</v>
      </c>
      <c r="L7" s="48">
        <f t="shared" si="1"/>
        <v>-30</v>
      </c>
    </row>
    <row r="8" spans="1:12" s="71" customFormat="1" ht="17.25" thickTop="1" x14ac:dyDescent="0.3">
      <c r="B8" s="72">
        <v>52000</v>
      </c>
      <c r="C8" s="73" t="s">
        <v>54</v>
      </c>
      <c r="D8" s="74"/>
      <c r="E8" s="74"/>
      <c r="F8" s="75">
        <f>F9</f>
        <v>30</v>
      </c>
      <c r="G8" s="76">
        <f t="shared" ref="G8:L8" si="2">SUM(G9)</f>
        <v>0</v>
      </c>
      <c r="H8" s="76">
        <f t="shared" si="2"/>
        <v>30</v>
      </c>
      <c r="I8" s="76">
        <f t="shared" si="2"/>
        <v>0</v>
      </c>
      <c r="J8" s="76">
        <f t="shared" si="2"/>
        <v>0</v>
      </c>
      <c r="K8" s="76">
        <f t="shared" si="2"/>
        <v>0</v>
      </c>
      <c r="L8" s="76">
        <f t="shared" si="2"/>
        <v>-30</v>
      </c>
    </row>
    <row r="9" spans="1:12" x14ac:dyDescent="0.3">
      <c r="B9" s="78"/>
      <c r="C9" s="79"/>
      <c r="D9" s="80" t="s">
        <v>54</v>
      </c>
      <c r="E9" s="80"/>
      <c r="F9" s="81">
        <v>30</v>
      </c>
      <c r="G9" s="53">
        <v>0</v>
      </c>
      <c r="H9" s="82">
        <f>F9+G9</f>
        <v>30</v>
      </c>
      <c r="I9" s="53">
        <v>0</v>
      </c>
      <c r="J9" s="82">
        <f>I9-K9</f>
        <v>0</v>
      </c>
      <c r="K9" s="53">
        <v>0</v>
      </c>
      <c r="L9" s="82">
        <f>I9-H9</f>
        <v>-30</v>
      </c>
    </row>
    <row r="13" spans="1:12" ht="17.25" thickBot="1" x14ac:dyDescent="0.35"/>
    <row r="14" spans="1:12" s="35" customFormat="1" ht="19.5" thickBot="1" x14ac:dyDescent="0.4">
      <c r="A14" s="32" t="s">
        <v>55</v>
      </c>
      <c r="B14" s="33"/>
      <c r="C14" s="33"/>
      <c r="D14" s="33"/>
      <c r="E14" s="33"/>
      <c r="F14" s="34">
        <f>F18</f>
        <v>0</v>
      </c>
      <c r="G14" s="34">
        <f t="shared" ref="G14:L14" si="3">G18</f>
        <v>493637.11</v>
      </c>
      <c r="H14" s="34">
        <f t="shared" si="3"/>
        <v>493637.11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-493637.11</v>
      </c>
    </row>
    <row r="15" spans="1:12" ht="17.25" thickBot="1" x14ac:dyDescent="0.35"/>
    <row r="16" spans="1:12" s="12" customFormat="1" ht="50.25" thickBot="1" x14ac:dyDescent="0.3">
      <c r="A16" s="65"/>
      <c r="B16" s="6" t="s">
        <v>27</v>
      </c>
      <c r="C16" s="66"/>
      <c r="D16" s="67" t="s">
        <v>28</v>
      </c>
      <c r="E16" s="68"/>
      <c r="F16" s="41" t="s">
        <v>56</v>
      </c>
      <c r="G16" s="8" t="s">
        <v>4</v>
      </c>
      <c r="H16" s="8" t="s">
        <v>5</v>
      </c>
      <c r="I16" s="9" t="s">
        <v>199</v>
      </c>
      <c r="J16" s="8" t="s">
        <v>6</v>
      </c>
      <c r="K16" s="10" t="s">
        <v>7</v>
      </c>
      <c r="L16" s="11" t="s">
        <v>8</v>
      </c>
    </row>
    <row r="17" spans="2:12" x14ac:dyDescent="0.3">
      <c r="B17" s="13"/>
      <c r="C17" s="14"/>
      <c r="D17" s="69"/>
      <c r="E17" s="69"/>
      <c r="F17" s="70"/>
    </row>
    <row r="18" spans="2:12" ht="17.25" thickBot="1" x14ac:dyDescent="0.35">
      <c r="B18" s="44">
        <v>8</v>
      </c>
      <c r="C18" s="45" t="s">
        <v>57</v>
      </c>
      <c r="D18" s="46"/>
      <c r="E18" s="46"/>
      <c r="F18" s="48">
        <f>F19+F21</f>
        <v>0</v>
      </c>
      <c r="G18" s="48">
        <f>G19+G21</f>
        <v>493637.11</v>
      </c>
      <c r="H18" s="48">
        <f t="shared" ref="H18:L18" si="4">H19+H21</f>
        <v>493637.11</v>
      </c>
      <c r="I18" s="48">
        <f t="shared" si="4"/>
        <v>0</v>
      </c>
      <c r="J18" s="48">
        <f t="shared" si="4"/>
        <v>0</v>
      </c>
      <c r="K18" s="48">
        <f t="shared" si="4"/>
        <v>0</v>
      </c>
      <c r="L18" s="48">
        <f t="shared" si="4"/>
        <v>-493637.11</v>
      </c>
    </row>
    <row r="19" spans="2:12" s="71" customFormat="1" ht="17.25" thickTop="1" x14ac:dyDescent="0.3">
      <c r="B19" s="72">
        <v>87010</v>
      </c>
      <c r="C19" s="73" t="s">
        <v>58</v>
      </c>
      <c r="D19" s="74"/>
      <c r="E19" s="74"/>
      <c r="F19" s="75">
        <f>F20</f>
        <v>0</v>
      </c>
      <c r="G19" s="76">
        <f t="shared" ref="G19:L21" si="5">SUM(G20)</f>
        <v>491234.16</v>
      </c>
      <c r="H19" s="76">
        <f t="shared" si="5"/>
        <v>491234.16</v>
      </c>
      <c r="I19" s="76">
        <f t="shared" si="5"/>
        <v>0</v>
      </c>
      <c r="J19" s="76">
        <f t="shared" si="5"/>
        <v>0</v>
      </c>
      <c r="K19" s="76">
        <f t="shared" si="5"/>
        <v>0</v>
      </c>
      <c r="L19" s="76">
        <f t="shared" si="5"/>
        <v>-491234.16</v>
      </c>
    </row>
    <row r="20" spans="2:12" x14ac:dyDescent="0.3">
      <c r="B20" s="78"/>
      <c r="C20" s="83"/>
      <c r="D20" s="69" t="s">
        <v>58</v>
      </c>
      <c r="E20" s="69"/>
      <c r="F20" s="58">
        <v>0</v>
      </c>
      <c r="G20" s="82">
        <v>491234.16</v>
      </c>
      <c r="H20" s="82">
        <f>F20+G20</f>
        <v>491234.16</v>
      </c>
      <c r="I20" s="53">
        <v>0</v>
      </c>
      <c r="J20" s="82">
        <f>I20-K20</f>
        <v>0</v>
      </c>
      <c r="K20" s="53">
        <v>0</v>
      </c>
      <c r="L20" s="82">
        <f>I20-H20</f>
        <v>-491234.16</v>
      </c>
    </row>
    <row r="21" spans="2:12" x14ac:dyDescent="0.3">
      <c r="B21" s="84">
        <v>87000</v>
      </c>
      <c r="C21" s="85" t="s">
        <v>167</v>
      </c>
      <c r="D21" s="86"/>
      <c r="E21" s="86"/>
      <c r="F21" s="87">
        <f>F22</f>
        <v>0</v>
      </c>
      <c r="G21" s="76">
        <f t="shared" si="5"/>
        <v>2402.9499999999998</v>
      </c>
      <c r="H21" s="76">
        <f t="shared" si="5"/>
        <v>2402.9499999999998</v>
      </c>
      <c r="I21" s="76">
        <f t="shared" si="5"/>
        <v>0</v>
      </c>
      <c r="J21" s="76">
        <f t="shared" si="5"/>
        <v>0</v>
      </c>
      <c r="K21" s="76">
        <f t="shared" si="5"/>
        <v>0</v>
      </c>
      <c r="L21" s="76">
        <f t="shared" si="5"/>
        <v>-2402.9499999999998</v>
      </c>
    </row>
    <row r="22" spans="2:12" x14ac:dyDescent="0.3">
      <c r="B22" s="78"/>
      <c r="C22" s="79"/>
      <c r="D22" s="80" t="s">
        <v>167</v>
      </c>
      <c r="E22" s="80"/>
      <c r="F22" s="81">
        <v>0</v>
      </c>
      <c r="G22" s="82">
        <v>2402.9499999999998</v>
      </c>
      <c r="H22" s="82">
        <f>F22+G22</f>
        <v>2402.9499999999998</v>
      </c>
      <c r="I22" s="53">
        <v>0</v>
      </c>
      <c r="J22" s="82">
        <f>I22-K22</f>
        <v>0</v>
      </c>
      <c r="K22" s="53">
        <v>0</v>
      </c>
      <c r="L22" s="82">
        <f>I22-H22</f>
        <v>-2402.9499999999998</v>
      </c>
    </row>
    <row r="32" spans="2:12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80" fitToHeight="0" orientation="landscape" r:id="rId1"/>
  <headerFooter>
    <oddFooter>&amp;CSeguiment pressupostari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4"/>
  <sheetViews>
    <sheetView showGridLines="0" showWhiteSpace="0" zoomScaleNormal="100" workbookViewId="0">
      <selection activeCell="J21" sqref="J21"/>
    </sheetView>
  </sheetViews>
  <sheetFormatPr defaultColWidth="11.42578125" defaultRowHeight="16.5" x14ac:dyDescent="0.3"/>
  <cols>
    <col min="1" max="1" width="15.7109375" style="1" customWidth="1"/>
    <col min="2" max="2" width="12.5703125" style="1" customWidth="1"/>
    <col min="3" max="3" width="35.140625" style="1" customWidth="1"/>
    <col min="4" max="4" width="2.28515625" style="1" customWidth="1"/>
    <col min="5" max="5" width="2.42578125" style="1" customWidth="1"/>
    <col min="6" max="6" width="16.42578125" style="1" bestFit="1" customWidth="1"/>
    <col min="7" max="7" width="14.42578125" style="1" customWidth="1"/>
    <col min="8" max="8" width="16" style="1" customWidth="1"/>
    <col min="9" max="9" width="16.7109375" style="1" customWidth="1"/>
    <col min="10" max="10" width="13.7109375" style="1" customWidth="1"/>
    <col min="11" max="11" width="16.7109375" style="1" customWidth="1"/>
    <col min="12" max="12" width="14.28515625" style="1" bestFit="1" customWidth="1"/>
    <col min="13" max="16384" width="11.42578125" style="1"/>
  </cols>
  <sheetData>
    <row r="1" spans="1:12" ht="21" x14ac:dyDescent="0.4">
      <c r="A1" s="31" t="s">
        <v>25</v>
      </c>
    </row>
    <row r="2" spans="1:12" ht="17.25" thickBot="1" x14ac:dyDescent="0.35"/>
    <row r="3" spans="1:12" s="56" customFormat="1" ht="19.5" thickBot="1" x14ac:dyDescent="0.4">
      <c r="A3" s="32" t="s">
        <v>59</v>
      </c>
      <c r="B3" s="55"/>
      <c r="C3" s="55"/>
      <c r="D3" s="55"/>
      <c r="E3" s="55"/>
      <c r="F3" s="34">
        <f t="shared" ref="F3:L3" si="0">F7</f>
        <v>2161609.98</v>
      </c>
      <c r="G3" s="34">
        <f t="shared" si="0"/>
        <v>802425.04999999993</v>
      </c>
      <c r="H3" s="34">
        <f t="shared" si="0"/>
        <v>2964035.0299999993</v>
      </c>
      <c r="I3" s="34">
        <f t="shared" si="0"/>
        <v>2134423.83</v>
      </c>
      <c r="J3" s="34">
        <f t="shared" si="0"/>
        <v>0</v>
      </c>
      <c r="K3" s="34">
        <f t="shared" si="0"/>
        <v>2134423.83</v>
      </c>
      <c r="L3" s="34">
        <f t="shared" si="0"/>
        <v>829611.1999999996</v>
      </c>
    </row>
    <row r="4" spans="1:12" ht="17.25" thickBot="1" x14ac:dyDescent="0.35"/>
    <row r="5" spans="1:12" s="42" customFormat="1" ht="50.25" thickBot="1" x14ac:dyDescent="0.3">
      <c r="A5" s="36" t="s">
        <v>60</v>
      </c>
      <c r="B5" s="37" t="s">
        <v>61</v>
      </c>
      <c r="C5" s="38" t="s">
        <v>2</v>
      </c>
      <c r="D5" s="39"/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7" spans="1:12" ht="17.25" thickBot="1" x14ac:dyDescent="0.35">
      <c r="A7" s="43" t="s">
        <v>63</v>
      </c>
      <c r="B7" s="44">
        <v>1</v>
      </c>
      <c r="C7" s="45" t="s">
        <v>17</v>
      </c>
      <c r="D7" s="46"/>
      <c r="E7" s="47"/>
      <c r="F7" s="48">
        <f>SUM(F8:F16)</f>
        <v>2161609.98</v>
      </c>
      <c r="G7" s="48">
        <f t="shared" ref="G7:H7" si="1">SUM(G8:G16)</f>
        <v>802425.04999999993</v>
      </c>
      <c r="H7" s="48">
        <f t="shared" si="1"/>
        <v>2964035.0299999993</v>
      </c>
      <c r="I7" s="48">
        <f>SUM(I8:I16)</f>
        <v>2134423.83</v>
      </c>
      <c r="J7" s="48">
        <f t="shared" ref="J7:K7" si="2">SUM(J8:J16)</f>
        <v>0</v>
      </c>
      <c r="K7" s="48">
        <f t="shared" si="2"/>
        <v>2134423.83</v>
      </c>
      <c r="L7" s="48">
        <f>SUM(L8:L16)</f>
        <v>829611.1999999996</v>
      </c>
    </row>
    <row r="8" spans="1:12" ht="17.25" thickTop="1" x14ac:dyDescent="0.3">
      <c r="A8" s="49" t="s">
        <v>64</v>
      </c>
      <c r="B8" s="59" t="s">
        <v>65</v>
      </c>
      <c r="C8" s="54" t="s">
        <v>66</v>
      </c>
      <c r="D8" s="54"/>
      <c r="E8" s="54"/>
      <c r="F8" s="53">
        <v>68686.38</v>
      </c>
      <c r="G8" s="53">
        <v>0</v>
      </c>
      <c r="H8" s="53">
        <f>F8+G8</f>
        <v>68686.38</v>
      </c>
      <c r="I8" s="53">
        <v>50041.81</v>
      </c>
      <c r="J8" s="53">
        <f>I8-K8</f>
        <v>0</v>
      </c>
      <c r="K8" s="53">
        <v>50041.81</v>
      </c>
      <c r="L8" s="53">
        <f>H8-I8</f>
        <v>18644.570000000007</v>
      </c>
    </row>
    <row r="9" spans="1:12" x14ac:dyDescent="0.3">
      <c r="A9" s="49" t="s">
        <v>67</v>
      </c>
      <c r="B9" s="50" t="s">
        <v>68</v>
      </c>
      <c r="C9" s="51" t="s">
        <v>69</v>
      </c>
      <c r="D9" s="51"/>
      <c r="E9" s="51"/>
      <c r="F9" s="53">
        <v>1082540.8999999999</v>
      </c>
      <c r="G9" s="53">
        <f>199118.62+4867+42365.07+253361.27+88414.72+24242.64+90048.75</f>
        <v>702418.07</v>
      </c>
      <c r="H9" s="53">
        <f t="shared" ref="H9:H15" si="3">F9+G9</f>
        <v>1784958.9699999997</v>
      </c>
      <c r="I9" s="53">
        <v>1402004.58</v>
      </c>
      <c r="J9" s="53">
        <f t="shared" ref="J9:J15" si="4">I9-K9</f>
        <v>0</v>
      </c>
      <c r="K9" s="53">
        <v>1402004.58</v>
      </c>
      <c r="L9" s="53">
        <f>H9-I9</f>
        <v>382954.38999999966</v>
      </c>
    </row>
    <row r="10" spans="1:12" x14ac:dyDescent="0.3">
      <c r="A10" s="49" t="s">
        <v>70</v>
      </c>
      <c r="B10" s="50" t="s">
        <v>71</v>
      </c>
      <c r="C10" s="51" t="s">
        <v>72</v>
      </c>
      <c r="D10" s="51"/>
      <c r="E10" s="51"/>
      <c r="F10" s="53">
        <v>428669.5</v>
      </c>
      <c r="G10" s="53">
        <v>100006.98</v>
      </c>
      <c r="H10" s="53">
        <f t="shared" si="3"/>
        <v>528676.48</v>
      </c>
      <c r="I10" s="53">
        <v>100471.88</v>
      </c>
      <c r="J10" s="53">
        <f t="shared" si="4"/>
        <v>0</v>
      </c>
      <c r="K10" s="53">
        <v>100471.88</v>
      </c>
      <c r="L10" s="53">
        <f>H10-I10</f>
        <v>428204.6</v>
      </c>
    </row>
    <row r="11" spans="1:12" x14ac:dyDescent="0.3">
      <c r="B11" s="50" t="s">
        <v>73</v>
      </c>
      <c r="C11" s="51" t="s">
        <v>74</v>
      </c>
      <c r="D11" s="51"/>
      <c r="E11" s="51"/>
      <c r="F11" s="53">
        <v>0</v>
      </c>
      <c r="G11" s="53">
        <v>0</v>
      </c>
      <c r="H11" s="53">
        <f t="shared" si="3"/>
        <v>0</v>
      </c>
      <c r="I11" s="53">
        <v>2789.71</v>
      </c>
      <c r="J11" s="53">
        <f t="shared" si="4"/>
        <v>0</v>
      </c>
      <c r="K11" s="53">
        <v>2789.71</v>
      </c>
      <c r="L11" s="53">
        <f>H11-I11</f>
        <v>-2789.71</v>
      </c>
    </row>
    <row r="12" spans="1:12" x14ac:dyDescent="0.3">
      <c r="B12" s="50" t="s">
        <v>75</v>
      </c>
      <c r="C12" s="51" t="s">
        <v>76</v>
      </c>
      <c r="D12" s="51"/>
      <c r="E12" s="51"/>
      <c r="F12" s="53">
        <v>7000</v>
      </c>
      <c r="G12" s="53">
        <v>0</v>
      </c>
      <c r="H12" s="53">
        <f t="shared" si="3"/>
        <v>7000</v>
      </c>
      <c r="I12" s="53">
        <v>7310</v>
      </c>
      <c r="J12" s="53">
        <f t="shared" si="4"/>
        <v>0</v>
      </c>
      <c r="K12" s="53">
        <v>7310</v>
      </c>
      <c r="L12" s="53">
        <f>H12-I12</f>
        <v>-310</v>
      </c>
    </row>
    <row r="13" spans="1:12" x14ac:dyDescent="0.3">
      <c r="B13" s="50" t="s">
        <v>77</v>
      </c>
      <c r="C13" s="51" t="s">
        <v>78</v>
      </c>
      <c r="D13" s="51"/>
      <c r="E13" s="51"/>
      <c r="F13" s="53">
        <v>510017.8</v>
      </c>
      <c r="G13" s="53">
        <v>0</v>
      </c>
      <c r="H13" s="53">
        <f t="shared" si="3"/>
        <v>510017.8</v>
      </c>
      <c r="I13" s="53">
        <v>516554.71</v>
      </c>
      <c r="J13" s="53">
        <f t="shared" si="4"/>
        <v>0</v>
      </c>
      <c r="K13" s="53">
        <v>516554.71</v>
      </c>
      <c r="L13" s="53">
        <f>H13-I13</f>
        <v>-6536.9100000000326</v>
      </c>
    </row>
    <row r="14" spans="1:12" x14ac:dyDescent="0.3">
      <c r="B14" s="50" t="s">
        <v>79</v>
      </c>
      <c r="C14" s="51" t="s">
        <v>80</v>
      </c>
      <c r="D14" s="51"/>
      <c r="E14" s="51"/>
      <c r="F14" s="53">
        <v>11500</v>
      </c>
      <c r="G14" s="53">
        <v>0</v>
      </c>
      <c r="H14" s="53">
        <f t="shared" si="3"/>
        <v>11500</v>
      </c>
      <c r="I14" s="53">
        <v>0</v>
      </c>
      <c r="J14" s="53">
        <f t="shared" si="4"/>
        <v>0</v>
      </c>
      <c r="K14" s="53">
        <v>0</v>
      </c>
      <c r="L14" s="53">
        <f>H14-I14</f>
        <v>11500</v>
      </c>
    </row>
    <row r="15" spans="1:12" x14ac:dyDescent="0.3">
      <c r="B15" s="50" t="s">
        <v>81</v>
      </c>
      <c r="C15" s="51" t="s">
        <v>82</v>
      </c>
      <c r="D15" s="51"/>
      <c r="E15" s="51"/>
      <c r="F15" s="52">
        <v>53195.4</v>
      </c>
      <c r="G15" s="53">
        <v>0</v>
      </c>
      <c r="H15" s="53">
        <f t="shared" si="3"/>
        <v>53195.4</v>
      </c>
      <c r="I15" s="53">
        <v>55251.14</v>
      </c>
      <c r="J15" s="53">
        <f t="shared" si="4"/>
        <v>0</v>
      </c>
      <c r="K15" s="53">
        <v>55251.14</v>
      </c>
      <c r="L15" s="53">
        <f>H15-I15</f>
        <v>-2055.739999999998</v>
      </c>
    </row>
    <row r="17" spans="2:8" x14ac:dyDescent="0.3">
      <c r="B17" s="61"/>
      <c r="H17" s="29"/>
    </row>
    <row r="18" spans="2:8" ht="22.5" x14ac:dyDescent="0.4">
      <c r="B18" s="62"/>
      <c r="F18" s="128"/>
    </row>
    <row r="19" spans="2:8" ht="22.5" x14ac:dyDescent="0.4">
      <c r="F19" s="128"/>
    </row>
    <row r="20" spans="2:8" ht="22.5" x14ac:dyDescent="0.4">
      <c r="F20" s="128"/>
    </row>
    <row r="21" spans="2:8" ht="22.5" x14ac:dyDescent="0.4">
      <c r="F21" s="128"/>
    </row>
    <row r="22" spans="2:8" ht="22.5" x14ac:dyDescent="0.4">
      <c r="F22" s="128"/>
    </row>
    <row r="23" spans="2:8" ht="22.5" x14ac:dyDescent="0.4">
      <c r="F23" s="128"/>
    </row>
    <row r="24" spans="2:8" ht="22.5" x14ac:dyDescent="0.4">
      <c r="D24" s="29"/>
      <c r="F24" s="128"/>
    </row>
    <row r="25" spans="2:8" ht="22.5" x14ac:dyDescent="0.4">
      <c r="F25" s="128"/>
    </row>
    <row r="26" spans="2:8" ht="22.5" x14ac:dyDescent="0.4">
      <c r="F26" s="128"/>
    </row>
    <row r="32" spans="2:8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79" fitToHeight="0" orientation="landscape" r:id="rId1"/>
  <headerFooter>
    <oddFooter>&amp;CSeguiment pressupostari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6"/>
  <sheetViews>
    <sheetView showGridLines="0" showRuler="0" zoomScaleNormal="100" workbookViewId="0">
      <selection activeCell="A3" sqref="A3"/>
    </sheetView>
  </sheetViews>
  <sheetFormatPr defaultColWidth="11.42578125" defaultRowHeight="16.5" x14ac:dyDescent="0.3"/>
  <cols>
    <col min="1" max="1" width="13" style="1" customWidth="1"/>
    <col min="2" max="2" width="11.42578125" style="1" customWidth="1"/>
    <col min="3" max="3" width="33.28515625" style="1" customWidth="1"/>
    <col min="4" max="4" width="15.42578125" style="1" customWidth="1"/>
    <col min="5" max="5" width="13.28515625" style="1" customWidth="1"/>
    <col min="6" max="8" width="14.28515625" style="1" customWidth="1"/>
    <col min="9" max="9" width="14.5703125" style="1" customWidth="1"/>
    <col min="10" max="11" width="14.28515625" style="1" customWidth="1"/>
    <col min="12" max="12" width="14.28515625" style="1" bestFit="1" customWidth="1"/>
    <col min="13" max="14" width="11.42578125" style="1" customWidth="1"/>
    <col min="15" max="16384" width="11.42578125" style="1"/>
  </cols>
  <sheetData>
    <row r="1" spans="1:12" ht="21" x14ac:dyDescent="0.4">
      <c r="A1" s="31" t="s">
        <v>25</v>
      </c>
    </row>
    <row r="2" spans="1:12" ht="17.25" thickBot="1" x14ac:dyDescent="0.35"/>
    <row r="3" spans="1:12" s="56" customFormat="1" ht="19.5" thickBot="1" x14ac:dyDescent="0.4">
      <c r="A3" s="32" t="s">
        <v>83</v>
      </c>
      <c r="B3" s="55"/>
      <c r="C3" s="55"/>
      <c r="D3" s="55"/>
      <c r="E3" s="55"/>
      <c r="F3" s="34">
        <f t="shared" ref="F3:L3" si="0">F7</f>
        <v>632753.88</v>
      </c>
      <c r="G3" s="34">
        <f t="shared" si="0"/>
        <v>336844.79999999999</v>
      </c>
      <c r="H3" s="34">
        <f t="shared" si="0"/>
        <v>969598.68</v>
      </c>
      <c r="I3" s="34">
        <f t="shared" si="0"/>
        <v>521816.75999999995</v>
      </c>
      <c r="J3" s="34">
        <f t="shared" si="0"/>
        <v>13248.310000000005</v>
      </c>
      <c r="K3" s="34">
        <f t="shared" si="0"/>
        <v>508568.45</v>
      </c>
      <c r="L3" s="34">
        <f t="shared" si="0"/>
        <v>447781.92</v>
      </c>
    </row>
    <row r="4" spans="1:12" ht="17.25" thickBot="1" x14ac:dyDescent="0.35"/>
    <row r="5" spans="1:12" s="42" customFormat="1" ht="48.75" customHeight="1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8" t="s">
        <v>4</v>
      </c>
      <c r="H5" s="8" t="s">
        <v>5</v>
      </c>
      <c r="I5" s="9" t="s">
        <v>197</v>
      </c>
      <c r="J5" s="8" t="s">
        <v>15</v>
      </c>
      <c r="K5" s="10" t="s">
        <v>62</v>
      </c>
      <c r="L5" s="11" t="s">
        <v>8</v>
      </c>
    </row>
    <row r="7" spans="1:12" ht="17.25" thickBot="1" x14ac:dyDescent="0.35">
      <c r="A7" s="43" t="s">
        <v>63</v>
      </c>
      <c r="B7" s="44">
        <v>2</v>
      </c>
      <c r="C7" s="57" t="s">
        <v>84</v>
      </c>
      <c r="D7" s="46"/>
      <c r="E7" s="47"/>
      <c r="F7" s="48">
        <f t="shared" ref="F7" si="1">SUM(F8:F31)</f>
        <v>632753.88</v>
      </c>
      <c r="G7" s="48">
        <f>SUM(G8:G31)</f>
        <v>336844.79999999999</v>
      </c>
      <c r="H7" s="48">
        <f>SUM(H8:H31)</f>
        <v>969598.68</v>
      </c>
      <c r="I7" s="48">
        <f t="shared" ref="I7:L7" si="2">SUM(I8:I31)</f>
        <v>521816.75999999995</v>
      </c>
      <c r="J7" s="48">
        <f t="shared" si="2"/>
        <v>13248.310000000005</v>
      </c>
      <c r="K7" s="48">
        <f t="shared" si="2"/>
        <v>508568.45</v>
      </c>
      <c r="L7" s="48">
        <f t="shared" si="2"/>
        <v>447781.92</v>
      </c>
    </row>
    <row r="8" spans="1:12" ht="17.25" thickTop="1" x14ac:dyDescent="0.3">
      <c r="A8" s="49" t="s">
        <v>64</v>
      </c>
      <c r="B8" s="50" t="s">
        <v>85</v>
      </c>
      <c r="C8" s="51" t="s">
        <v>86</v>
      </c>
      <c r="D8" s="51"/>
      <c r="E8" s="51"/>
      <c r="F8" s="53">
        <v>50166.879999999997</v>
      </c>
      <c r="G8" s="53">
        <v>0</v>
      </c>
      <c r="H8" s="53">
        <f>F8+G8</f>
        <v>50166.879999999997</v>
      </c>
      <c r="I8" s="53">
        <v>0</v>
      </c>
      <c r="J8" s="53">
        <f>I8-K8</f>
        <v>0</v>
      </c>
      <c r="K8" s="53">
        <v>0</v>
      </c>
      <c r="L8" s="53">
        <f>H8-I8</f>
        <v>50166.879999999997</v>
      </c>
    </row>
    <row r="9" spans="1:12" x14ac:dyDescent="0.3">
      <c r="A9" s="49" t="s">
        <v>67</v>
      </c>
      <c r="B9" s="50" t="s">
        <v>87</v>
      </c>
      <c r="C9" s="51" t="s">
        <v>88</v>
      </c>
      <c r="D9" s="51"/>
      <c r="E9" s="51"/>
      <c r="F9" s="53">
        <v>1100</v>
      </c>
      <c r="G9" s="53">
        <v>0</v>
      </c>
      <c r="H9" s="53">
        <f t="shared" ref="H9:H31" si="3">F9+G9</f>
        <v>1100</v>
      </c>
      <c r="I9" s="53">
        <v>617.91</v>
      </c>
      <c r="J9" s="53">
        <f t="shared" ref="J9" si="4">I9-K9</f>
        <v>0</v>
      </c>
      <c r="K9" s="53">
        <v>617.91</v>
      </c>
      <c r="L9" s="53">
        <f>H9-I9</f>
        <v>482.09000000000003</v>
      </c>
    </row>
    <row r="10" spans="1:12" x14ac:dyDescent="0.3">
      <c r="A10" s="49" t="s">
        <v>70</v>
      </c>
      <c r="B10" s="50" t="s">
        <v>151</v>
      </c>
      <c r="C10" s="51" t="s">
        <v>152</v>
      </c>
      <c r="D10" s="51"/>
      <c r="F10" s="53">
        <v>0</v>
      </c>
      <c r="G10" s="53">
        <v>0</v>
      </c>
      <c r="H10" s="53">
        <f t="shared" si="3"/>
        <v>0</v>
      </c>
      <c r="I10" s="53">
        <v>0</v>
      </c>
      <c r="J10" s="53">
        <f t="shared" ref="J10" si="5">I10-K10</f>
        <v>0</v>
      </c>
      <c r="K10" s="53">
        <v>0</v>
      </c>
      <c r="L10" s="53">
        <f>H10-I10</f>
        <v>0</v>
      </c>
    </row>
    <row r="11" spans="1:12" x14ac:dyDescent="0.3">
      <c r="A11" s="49"/>
      <c r="B11" s="50" t="s">
        <v>89</v>
      </c>
      <c r="C11" s="51" t="s">
        <v>90</v>
      </c>
      <c r="D11" s="51"/>
      <c r="E11" s="51"/>
      <c r="F11" s="53">
        <v>1100</v>
      </c>
      <c r="G11" s="53">
        <v>424.95</v>
      </c>
      <c r="H11" s="53">
        <f t="shared" si="3"/>
        <v>1524.95</v>
      </c>
      <c r="I11" s="53">
        <v>1596.62</v>
      </c>
      <c r="J11" s="53">
        <f t="shared" ref="J11:J30" si="6">I11-K11</f>
        <v>0</v>
      </c>
      <c r="K11" s="53">
        <v>1596.62</v>
      </c>
      <c r="L11" s="53">
        <f>H11-I11</f>
        <v>-71.669999999999845</v>
      </c>
    </row>
    <row r="12" spans="1:12" x14ac:dyDescent="0.3">
      <c r="B12" s="50" t="s">
        <v>91</v>
      </c>
      <c r="C12" s="51" t="s">
        <v>92</v>
      </c>
      <c r="D12" s="51"/>
      <c r="E12" s="51"/>
      <c r="F12" s="53">
        <v>5000</v>
      </c>
      <c r="G12" s="53">
        <v>0</v>
      </c>
      <c r="H12" s="53">
        <f t="shared" si="3"/>
        <v>5000</v>
      </c>
      <c r="I12" s="53">
        <v>0</v>
      </c>
      <c r="J12" s="53">
        <f t="shared" si="6"/>
        <v>0</v>
      </c>
      <c r="K12" s="53">
        <v>0</v>
      </c>
      <c r="L12" s="53">
        <f>H12-I12</f>
        <v>5000</v>
      </c>
    </row>
    <row r="13" spans="1:12" x14ac:dyDescent="0.3">
      <c r="B13" s="50" t="s">
        <v>93</v>
      </c>
      <c r="C13" s="51" t="s">
        <v>94</v>
      </c>
      <c r="D13" s="51"/>
      <c r="E13" s="51"/>
      <c r="F13" s="53">
        <v>7350</v>
      </c>
      <c r="G13" s="53">
        <v>0</v>
      </c>
      <c r="H13" s="53">
        <f t="shared" si="3"/>
        <v>7350</v>
      </c>
      <c r="I13" s="53">
        <v>4590.4399999999996</v>
      </c>
      <c r="J13" s="53">
        <f t="shared" si="6"/>
        <v>1114.6199999999994</v>
      </c>
      <c r="K13" s="53">
        <v>3475.82</v>
      </c>
      <c r="L13" s="53">
        <f>H13-I13</f>
        <v>2759.5600000000004</v>
      </c>
    </row>
    <row r="14" spans="1:12" x14ac:dyDescent="0.3">
      <c r="B14" s="50" t="s">
        <v>95</v>
      </c>
      <c r="C14" s="51" t="s">
        <v>96</v>
      </c>
      <c r="D14" s="51"/>
      <c r="E14" s="51"/>
      <c r="F14" s="53">
        <v>2350</v>
      </c>
      <c r="G14" s="53">
        <v>0</v>
      </c>
      <c r="H14" s="53">
        <f t="shared" si="3"/>
        <v>2350</v>
      </c>
      <c r="I14" s="53">
        <v>908.85</v>
      </c>
      <c r="J14" s="53">
        <f t="shared" ref="J14:J25" si="7">I14-K14</f>
        <v>0</v>
      </c>
      <c r="K14" s="53">
        <v>908.85</v>
      </c>
      <c r="L14" s="53">
        <f>H14-I14</f>
        <v>1441.15</v>
      </c>
    </row>
    <row r="15" spans="1:12" x14ac:dyDescent="0.3">
      <c r="B15" s="50" t="s">
        <v>97</v>
      </c>
      <c r="C15" s="51" t="s">
        <v>98</v>
      </c>
      <c r="D15" s="51"/>
      <c r="E15" s="51"/>
      <c r="F15" s="53">
        <v>750</v>
      </c>
      <c r="G15" s="53">
        <v>0</v>
      </c>
      <c r="H15" s="53">
        <f t="shared" si="3"/>
        <v>750</v>
      </c>
      <c r="I15" s="53">
        <v>1629.59</v>
      </c>
      <c r="J15" s="53">
        <f t="shared" si="7"/>
        <v>0</v>
      </c>
      <c r="K15" s="53">
        <v>1629.59</v>
      </c>
      <c r="L15" s="53">
        <f>H15-I15</f>
        <v>-879.58999999999992</v>
      </c>
    </row>
    <row r="16" spans="1:12" x14ac:dyDescent="0.3">
      <c r="B16" s="50" t="s">
        <v>180</v>
      </c>
      <c r="C16" s="51" t="s">
        <v>181</v>
      </c>
      <c r="D16" s="51"/>
      <c r="E16" s="51"/>
      <c r="F16" s="53">
        <v>0</v>
      </c>
      <c r="G16" s="53">
        <v>0</v>
      </c>
      <c r="H16" s="53">
        <f t="shared" si="3"/>
        <v>0</v>
      </c>
      <c r="I16" s="53">
        <v>24020.86</v>
      </c>
      <c r="J16" s="53">
        <f t="shared" si="7"/>
        <v>1101.7099999999991</v>
      </c>
      <c r="K16" s="53">
        <v>22919.15</v>
      </c>
      <c r="L16" s="53">
        <f>H16-I16</f>
        <v>-24020.86</v>
      </c>
    </row>
    <row r="17" spans="2:12" x14ac:dyDescent="0.3">
      <c r="B17" s="50" t="s">
        <v>99</v>
      </c>
      <c r="C17" s="51" t="s">
        <v>100</v>
      </c>
      <c r="D17" s="51"/>
      <c r="E17" s="51"/>
      <c r="F17" s="53">
        <v>4500</v>
      </c>
      <c r="G17" s="53">
        <v>0</v>
      </c>
      <c r="H17" s="53">
        <f t="shared" si="3"/>
        <v>4500</v>
      </c>
      <c r="I17" s="53">
        <v>3405.96</v>
      </c>
      <c r="J17" s="53">
        <f t="shared" si="7"/>
        <v>0</v>
      </c>
      <c r="K17" s="53">
        <v>3405.96</v>
      </c>
      <c r="L17" s="53">
        <f>H17-I17</f>
        <v>1094.04</v>
      </c>
    </row>
    <row r="18" spans="2:12" x14ac:dyDescent="0.3">
      <c r="B18" s="50" t="s">
        <v>101</v>
      </c>
      <c r="C18" s="51" t="s">
        <v>102</v>
      </c>
      <c r="D18" s="51"/>
      <c r="E18" s="51"/>
      <c r="F18" s="53">
        <v>1250</v>
      </c>
      <c r="G18" s="53">
        <v>0</v>
      </c>
      <c r="H18" s="53">
        <f t="shared" si="3"/>
        <v>1250</v>
      </c>
      <c r="I18" s="53">
        <v>469.99</v>
      </c>
      <c r="J18" s="53">
        <f t="shared" si="7"/>
        <v>47.720000000000027</v>
      </c>
      <c r="K18" s="53">
        <v>422.27</v>
      </c>
      <c r="L18" s="53">
        <f>H18-I18</f>
        <v>780.01</v>
      </c>
    </row>
    <row r="19" spans="2:12" x14ac:dyDescent="0.3">
      <c r="B19" s="50" t="s">
        <v>103</v>
      </c>
      <c r="C19" s="51" t="s">
        <v>104</v>
      </c>
      <c r="D19" s="51"/>
      <c r="E19" s="51"/>
      <c r="F19" s="53">
        <v>2400</v>
      </c>
      <c r="G19" s="53">
        <v>0</v>
      </c>
      <c r="H19" s="53">
        <f t="shared" si="3"/>
        <v>2400</v>
      </c>
      <c r="I19" s="53">
        <v>8150.8</v>
      </c>
      <c r="J19" s="53">
        <f t="shared" si="7"/>
        <v>0</v>
      </c>
      <c r="K19" s="53">
        <v>8150.8</v>
      </c>
      <c r="L19" s="53">
        <f>H19-I19</f>
        <v>-5750.8</v>
      </c>
    </row>
    <row r="20" spans="2:12" x14ac:dyDescent="0.3">
      <c r="B20" s="50" t="s">
        <v>105</v>
      </c>
      <c r="C20" s="51" t="s">
        <v>106</v>
      </c>
      <c r="D20" s="51"/>
      <c r="E20" s="51"/>
      <c r="F20" s="53">
        <v>14400</v>
      </c>
      <c r="G20" s="53">
        <v>0</v>
      </c>
      <c r="H20" s="53">
        <f t="shared" si="3"/>
        <v>14400</v>
      </c>
      <c r="I20" s="53">
        <v>2624.35</v>
      </c>
      <c r="J20" s="53">
        <f t="shared" si="7"/>
        <v>94.170000000000073</v>
      </c>
      <c r="K20" s="53">
        <v>2530.1799999999998</v>
      </c>
      <c r="L20" s="53">
        <f>H20-I20</f>
        <v>11775.65</v>
      </c>
    </row>
    <row r="21" spans="2:12" x14ac:dyDescent="0.3">
      <c r="B21" s="50" t="s">
        <v>107</v>
      </c>
      <c r="C21" s="51" t="s">
        <v>108</v>
      </c>
      <c r="D21" s="51"/>
      <c r="E21" s="51"/>
      <c r="F21" s="53">
        <v>0</v>
      </c>
      <c r="G21" s="53">
        <v>0</v>
      </c>
      <c r="H21" s="53">
        <f t="shared" si="3"/>
        <v>0</v>
      </c>
      <c r="I21" s="53">
        <v>0</v>
      </c>
      <c r="J21" s="53">
        <f t="shared" si="7"/>
        <v>0</v>
      </c>
      <c r="K21" s="53">
        <v>0</v>
      </c>
      <c r="L21" s="53">
        <f>H21-I21</f>
        <v>0</v>
      </c>
    </row>
    <row r="22" spans="2:12" x14ac:dyDescent="0.3">
      <c r="B22" s="50" t="s">
        <v>109</v>
      </c>
      <c r="C22" s="51" t="s">
        <v>110</v>
      </c>
      <c r="D22" s="51"/>
      <c r="E22" s="51"/>
      <c r="F22" s="53">
        <v>5600</v>
      </c>
      <c r="G22" s="53">
        <v>0</v>
      </c>
      <c r="H22" s="53">
        <f t="shared" si="3"/>
        <v>5600</v>
      </c>
      <c r="I22" s="53">
        <v>14483.52</v>
      </c>
      <c r="J22" s="53">
        <f t="shared" si="7"/>
        <v>371.21000000000095</v>
      </c>
      <c r="K22" s="53">
        <v>14112.31</v>
      </c>
      <c r="L22" s="53">
        <f>H22-I22</f>
        <v>-8883.52</v>
      </c>
    </row>
    <row r="23" spans="2:12" x14ac:dyDescent="0.3">
      <c r="B23" s="50" t="s">
        <v>155</v>
      </c>
      <c r="C23" s="51" t="s">
        <v>156</v>
      </c>
      <c r="D23" s="51"/>
      <c r="E23" s="51"/>
      <c r="F23" s="53">
        <v>0</v>
      </c>
      <c r="G23" s="53">
        <v>1978</v>
      </c>
      <c r="H23" s="53">
        <f t="shared" si="3"/>
        <v>1978</v>
      </c>
      <c r="I23" s="53">
        <v>7664.65</v>
      </c>
      <c r="J23" s="53">
        <f t="shared" si="7"/>
        <v>0</v>
      </c>
      <c r="K23" s="53">
        <v>7664.65</v>
      </c>
      <c r="L23" s="53">
        <f>H23-I23</f>
        <v>-5686.65</v>
      </c>
    </row>
    <row r="24" spans="2:12" x14ac:dyDescent="0.3">
      <c r="B24" s="50" t="s">
        <v>111</v>
      </c>
      <c r="C24" s="51" t="s">
        <v>112</v>
      </c>
      <c r="D24" s="51"/>
      <c r="E24" s="51"/>
      <c r="F24" s="53">
        <v>6746.9399999999987</v>
      </c>
      <c r="G24" s="53">
        <v>0</v>
      </c>
      <c r="H24" s="53">
        <f t="shared" si="3"/>
        <v>6746.9399999999987</v>
      </c>
      <c r="I24" s="53">
        <v>2940.36</v>
      </c>
      <c r="J24" s="53">
        <f t="shared" si="7"/>
        <v>0</v>
      </c>
      <c r="K24" s="53">
        <v>2940.36</v>
      </c>
      <c r="L24" s="53">
        <f>H24-I24</f>
        <v>3806.5799999999986</v>
      </c>
    </row>
    <row r="25" spans="2:12" x14ac:dyDescent="0.3">
      <c r="B25" s="59" t="s">
        <v>113</v>
      </c>
      <c r="C25" s="54" t="s">
        <v>161</v>
      </c>
      <c r="D25" s="51"/>
      <c r="E25" s="54"/>
      <c r="F25" s="53">
        <v>469524.17</v>
      </c>
      <c r="G25" s="53">
        <f>162831.06+71438.38+10894.91+30000+30000</f>
        <v>305164.34999999998</v>
      </c>
      <c r="H25" s="53">
        <f t="shared" si="3"/>
        <v>774688.52</v>
      </c>
      <c r="I25" s="53">
        <v>425503.32</v>
      </c>
      <c r="J25" s="53">
        <f t="shared" si="7"/>
        <v>10518.880000000005</v>
      </c>
      <c r="K25" s="53">
        <v>414984.44</v>
      </c>
      <c r="L25" s="53">
        <f>H25-I25</f>
        <v>349185.2</v>
      </c>
    </row>
    <row r="26" spans="2:12" x14ac:dyDescent="0.3">
      <c r="B26" s="50" t="s">
        <v>114</v>
      </c>
      <c r="C26" s="51" t="s">
        <v>162</v>
      </c>
      <c r="D26" s="51"/>
      <c r="E26" s="51"/>
      <c r="F26" s="53">
        <v>23640.89</v>
      </c>
      <c r="G26" s="53">
        <v>18077.5</v>
      </c>
      <c r="H26" s="53">
        <f t="shared" si="3"/>
        <v>41718.39</v>
      </c>
      <c r="I26" s="53">
        <v>18762.98</v>
      </c>
      <c r="J26" s="53">
        <f t="shared" si="6"/>
        <v>0</v>
      </c>
      <c r="K26" s="53">
        <v>18762.98</v>
      </c>
      <c r="L26" s="53">
        <f>H26-I26</f>
        <v>22955.41</v>
      </c>
    </row>
    <row r="27" spans="2:12" x14ac:dyDescent="0.3">
      <c r="B27" s="50" t="s">
        <v>115</v>
      </c>
      <c r="C27" s="51" t="s">
        <v>116</v>
      </c>
      <c r="D27" s="51"/>
      <c r="E27" s="51"/>
      <c r="F27" s="53">
        <v>325</v>
      </c>
      <c r="G27" s="53">
        <v>0</v>
      </c>
      <c r="H27" s="53">
        <f t="shared" si="3"/>
        <v>325</v>
      </c>
      <c r="I27" s="53">
        <v>0</v>
      </c>
      <c r="J27" s="53">
        <f t="shared" si="6"/>
        <v>0</v>
      </c>
      <c r="K27" s="53">
        <v>0</v>
      </c>
      <c r="L27" s="53">
        <f>H27-I27</f>
        <v>325</v>
      </c>
    </row>
    <row r="28" spans="2:12" x14ac:dyDescent="0.3">
      <c r="B28" s="50" t="s">
        <v>117</v>
      </c>
      <c r="C28" s="51" t="s">
        <v>118</v>
      </c>
      <c r="D28" s="51"/>
      <c r="E28" s="51"/>
      <c r="F28" s="53">
        <v>2600</v>
      </c>
      <c r="G28" s="53">
        <v>0</v>
      </c>
      <c r="H28" s="53">
        <f t="shared" si="3"/>
        <v>2600</v>
      </c>
      <c r="I28" s="53">
        <v>724.98</v>
      </c>
      <c r="J28" s="53">
        <f t="shared" si="6"/>
        <v>0</v>
      </c>
      <c r="K28" s="53">
        <v>724.98</v>
      </c>
      <c r="L28" s="53">
        <f>H28-I28</f>
        <v>1875.02</v>
      </c>
    </row>
    <row r="29" spans="2:12" x14ac:dyDescent="0.3">
      <c r="B29" s="50" t="s">
        <v>119</v>
      </c>
      <c r="C29" s="51" t="s">
        <v>120</v>
      </c>
      <c r="D29" s="51"/>
      <c r="E29" s="51"/>
      <c r="F29" s="53">
        <v>350</v>
      </c>
      <c r="G29" s="53">
        <v>0</v>
      </c>
      <c r="H29" s="53">
        <f t="shared" si="3"/>
        <v>350</v>
      </c>
      <c r="I29" s="53">
        <v>29.7</v>
      </c>
      <c r="J29" s="53">
        <f t="shared" si="6"/>
        <v>0</v>
      </c>
      <c r="K29" s="53">
        <v>29.7</v>
      </c>
      <c r="L29" s="53">
        <f>H29-I29</f>
        <v>320.3</v>
      </c>
    </row>
    <row r="30" spans="2:12" x14ac:dyDescent="0.3">
      <c r="B30" s="50" t="s">
        <v>121</v>
      </c>
      <c r="C30" s="51" t="s">
        <v>122</v>
      </c>
      <c r="D30" s="51"/>
      <c r="E30" s="51"/>
      <c r="F30" s="53">
        <v>4100</v>
      </c>
      <c r="G30" s="53">
        <v>0</v>
      </c>
      <c r="H30" s="53">
        <f t="shared" si="3"/>
        <v>4100</v>
      </c>
      <c r="I30" s="53">
        <v>181.67</v>
      </c>
      <c r="J30" s="53">
        <f t="shared" si="6"/>
        <v>0</v>
      </c>
      <c r="K30" s="53">
        <v>181.67</v>
      </c>
      <c r="L30" s="53">
        <f>H30-I30</f>
        <v>3918.33</v>
      </c>
    </row>
    <row r="31" spans="2:12" x14ac:dyDescent="0.3">
      <c r="B31" s="59" t="s">
        <v>123</v>
      </c>
      <c r="C31" s="54" t="s">
        <v>163</v>
      </c>
      <c r="D31" s="54"/>
      <c r="E31" s="54"/>
      <c r="F31" s="53">
        <v>29500</v>
      </c>
      <c r="G31" s="53">
        <v>11200</v>
      </c>
      <c r="H31" s="53">
        <f t="shared" si="3"/>
        <v>40700</v>
      </c>
      <c r="I31" s="53">
        <v>3510.21</v>
      </c>
      <c r="J31" s="53">
        <f>I31-K31</f>
        <v>0</v>
      </c>
      <c r="K31" s="53">
        <v>3510.21</v>
      </c>
      <c r="L31" s="53">
        <f>H31-I31</f>
        <v>37189.79</v>
      </c>
    </row>
    <row r="32" spans="2:12" ht="14.25" customHeight="1" x14ac:dyDescent="0.3">
      <c r="D32" s="139"/>
    </row>
    <row r="33" spans="2:8" ht="16.5" customHeight="1" x14ac:dyDescent="0.3">
      <c r="B33" s="49"/>
    </row>
    <row r="34" spans="2:8" ht="15" customHeight="1" x14ac:dyDescent="0.3">
      <c r="B34" s="49"/>
      <c r="C34" s="60"/>
      <c r="D34" s="49" t="s">
        <v>164</v>
      </c>
      <c r="G34" s="63"/>
      <c r="H34" s="49"/>
    </row>
    <row r="35" spans="2:8" ht="15" customHeight="1" x14ac:dyDescent="0.3">
      <c r="B35" s="49"/>
      <c r="C35" s="60"/>
      <c r="D35" s="49" t="s">
        <v>165</v>
      </c>
    </row>
    <row r="36" spans="2:8" x14ac:dyDescent="0.3">
      <c r="D36" s="49" t="s">
        <v>166</v>
      </c>
    </row>
  </sheetData>
  <pageMargins left="0.31496062992125984" right="0.31496062992125984" top="0.74803149606299213" bottom="0.55118110236220474" header="0.31496062992125984" footer="0.31496062992125984"/>
  <pageSetup paperSize="9" scale="75" fitToHeight="0" orientation="landscape" r:id="rId1"/>
  <headerFooter>
    <oddFooter>&amp;CSeguiment pressupostari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5"/>
  <sheetViews>
    <sheetView showGridLines="0" zoomScaleNormal="100" workbookViewId="0">
      <selection activeCell="A3" sqref="A3"/>
    </sheetView>
  </sheetViews>
  <sheetFormatPr defaultColWidth="11.42578125" defaultRowHeight="16.5" x14ac:dyDescent="0.3"/>
  <cols>
    <col min="1" max="1" width="19.85546875" style="1" customWidth="1"/>
    <col min="2" max="2" width="13.5703125" style="1" customWidth="1"/>
    <col min="3" max="3" width="18.7109375" style="1" customWidth="1"/>
    <col min="4" max="4" width="20.5703125" style="1" customWidth="1"/>
    <col min="5" max="5" width="3.28515625" style="1" customWidth="1"/>
    <col min="6" max="6" width="12.7109375" style="1" bestFit="1" customWidth="1"/>
    <col min="7" max="7" width="16.28515625" style="1" customWidth="1"/>
    <col min="8" max="8" width="12.7109375" style="1" bestFit="1" customWidth="1"/>
    <col min="9" max="9" width="14.5703125" style="1" bestFit="1" customWidth="1"/>
    <col min="10" max="10" width="14.85546875" style="1" bestFit="1" customWidth="1"/>
    <col min="11" max="11" width="13.28515625" style="1" customWidth="1"/>
    <col min="12" max="12" width="14.28515625" style="1" customWidth="1"/>
    <col min="13" max="13" width="13.7109375" style="1" customWidth="1"/>
    <col min="14" max="14" width="11.42578125" style="1" customWidth="1"/>
    <col min="15" max="16384" width="11.42578125" style="1"/>
  </cols>
  <sheetData>
    <row r="1" spans="1:13" ht="19.5" customHeight="1" x14ac:dyDescent="0.4">
      <c r="A1" s="31" t="s">
        <v>25</v>
      </c>
    </row>
    <row r="2" spans="1:13" ht="21" customHeight="1" thickBot="1" x14ac:dyDescent="0.35"/>
    <row r="3" spans="1:13" s="35" customFormat="1" ht="19.5" thickBot="1" x14ac:dyDescent="0.4">
      <c r="A3" s="32" t="s">
        <v>124</v>
      </c>
      <c r="B3" s="33"/>
      <c r="C3" s="33"/>
      <c r="D3" s="33"/>
      <c r="E3" s="33"/>
      <c r="F3" s="34">
        <f t="shared" ref="F3:M3" si="0">F7</f>
        <v>230</v>
      </c>
      <c r="G3" s="34">
        <f t="shared" si="0"/>
        <v>0</v>
      </c>
      <c r="H3" s="34">
        <f t="shared" si="0"/>
        <v>230</v>
      </c>
      <c r="I3" s="34">
        <f t="shared" si="0"/>
        <v>105.84</v>
      </c>
      <c r="J3" s="34">
        <f t="shared" si="0"/>
        <v>105.84</v>
      </c>
      <c r="K3" s="34">
        <f t="shared" si="0"/>
        <v>0</v>
      </c>
      <c r="L3" s="34">
        <f t="shared" si="0"/>
        <v>105.84</v>
      </c>
      <c r="M3" s="34">
        <f t="shared" si="0"/>
        <v>124.16</v>
      </c>
    </row>
    <row r="4" spans="1:13" ht="9" customHeight="1" thickBot="1" x14ac:dyDescent="0.35"/>
    <row r="5" spans="1:13" s="42" customFormat="1" ht="49.5" customHeight="1" thickBot="1" x14ac:dyDescent="0.3">
      <c r="A5" s="36" t="s">
        <v>60</v>
      </c>
      <c r="B5" s="37" t="s">
        <v>61</v>
      </c>
      <c r="C5" s="38"/>
      <c r="D5" s="39" t="s">
        <v>28</v>
      </c>
      <c r="E5" s="40"/>
      <c r="F5" s="41" t="s">
        <v>29</v>
      </c>
      <c r="G5" s="102" t="s">
        <v>4</v>
      </c>
      <c r="H5" s="8" t="s">
        <v>5</v>
      </c>
      <c r="I5" s="8" t="s">
        <v>195</v>
      </c>
      <c r="J5" s="9" t="s">
        <v>197</v>
      </c>
      <c r="K5" s="8" t="s">
        <v>15</v>
      </c>
      <c r="L5" s="10" t="s">
        <v>62</v>
      </c>
      <c r="M5" s="11" t="s">
        <v>8</v>
      </c>
    </row>
    <row r="7" spans="1:13" ht="17.25" thickBot="1" x14ac:dyDescent="0.35">
      <c r="A7" s="43" t="s">
        <v>63</v>
      </c>
      <c r="B7" s="44">
        <v>3</v>
      </c>
      <c r="C7" s="45" t="s">
        <v>19</v>
      </c>
      <c r="D7" s="46"/>
      <c r="E7" s="47"/>
      <c r="F7" s="48">
        <f t="shared" ref="F7:J7" si="1">SUM(F8:F11)</f>
        <v>230</v>
      </c>
      <c r="G7" s="48">
        <f t="shared" si="1"/>
        <v>0</v>
      </c>
      <c r="H7" s="48">
        <f t="shared" si="1"/>
        <v>230</v>
      </c>
      <c r="I7" s="48">
        <f t="shared" si="1"/>
        <v>105.84</v>
      </c>
      <c r="J7" s="48">
        <f t="shared" si="1"/>
        <v>105.84</v>
      </c>
      <c r="K7" s="48">
        <f t="shared" ref="K7" si="2">SUM(K8:K11)</f>
        <v>0</v>
      </c>
      <c r="L7" s="48">
        <f t="shared" ref="L7" si="3">SUM(L8:L11)</f>
        <v>105.84</v>
      </c>
      <c r="M7" s="48">
        <f t="shared" ref="M7" si="4">SUM(M8:M11)</f>
        <v>124.16</v>
      </c>
    </row>
    <row r="8" spans="1:13" ht="17.25" thickTop="1" x14ac:dyDescent="0.3">
      <c r="A8" s="49" t="s">
        <v>64</v>
      </c>
      <c r="B8" s="50" t="s">
        <v>125</v>
      </c>
      <c r="C8" s="51" t="s">
        <v>126</v>
      </c>
      <c r="D8" s="51"/>
      <c r="E8" s="51"/>
      <c r="F8" s="52">
        <v>26</v>
      </c>
      <c r="G8" s="52">
        <v>0</v>
      </c>
      <c r="H8" s="52">
        <f>F8+G8</f>
        <v>26</v>
      </c>
      <c r="I8" s="52">
        <v>0</v>
      </c>
      <c r="J8" s="53">
        <v>0</v>
      </c>
      <c r="K8" s="53">
        <f>J8-L8</f>
        <v>0</v>
      </c>
      <c r="L8" s="53">
        <v>0</v>
      </c>
      <c r="M8" s="53">
        <f>H8-J8</f>
        <v>26</v>
      </c>
    </row>
    <row r="9" spans="1:13" x14ac:dyDescent="0.3">
      <c r="A9" s="49" t="s">
        <v>67</v>
      </c>
      <c r="B9" s="50">
        <v>35900</v>
      </c>
      <c r="C9" s="51" t="s">
        <v>127</v>
      </c>
      <c r="D9" s="51"/>
      <c r="E9" s="51"/>
      <c r="F9" s="52">
        <v>204</v>
      </c>
      <c r="G9" s="52">
        <v>0</v>
      </c>
      <c r="H9" s="52">
        <f>F9+G9</f>
        <v>204</v>
      </c>
      <c r="I9" s="52">
        <v>105.84</v>
      </c>
      <c r="J9" s="53">
        <v>105.84</v>
      </c>
      <c r="K9" s="53">
        <f>J9-L9</f>
        <v>0</v>
      </c>
      <c r="L9" s="53">
        <v>105.84</v>
      </c>
      <c r="M9" s="53">
        <f>H9-J9</f>
        <v>98.16</v>
      </c>
    </row>
    <row r="10" spans="1:13" x14ac:dyDescent="0.3">
      <c r="A10" s="49" t="s">
        <v>70</v>
      </c>
      <c r="B10" s="124"/>
      <c r="C10" s="125"/>
      <c r="D10" s="125"/>
      <c r="E10" s="125"/>
      <c r="F10" s="126"/>
      <c r="G10" s="126"/>
      <c r="H10" s="126"/>
      <c r="I10" s="29"/>
    </row>
    <row r="12" spans="1:13" ht="6" customHeight="1" thickBot="1" x14ac:dyDescent="0.35"/>
    <row r="13" spans="1:13" ht="19.5" thickBot="1" x14ac:dyDescent="0.4">
      <c r="A13" s="32" t="s">
        <v>128</v>
      </c>
      <c r="B13" s="33"/>
      <c r="C13" s="33"/>
      <c r="D13" s="33"/>
      <c r="E13" s="100"/>
      <c r="F13" s="34">
        <f t="shared" ref="F13:M13" si="5">F17</f>
        <v>0</v>
      </c>
      <c r="G13" s="34">
        <f t="shared" si="5"/>
        <v>56788.6</v>
      </c>
      <c r="H13" s="34">
        <f t="shared" si="5"/>
        <v>56788.6</v>
      </c>
      <c r="I13" s="34">
        <f t="shared" si="5"/>
        <v>9543.6</v>
      </c>
      <c r="J13" s="34">
        <f t="shared" si="5"/>
        <v>9543.6</v>
      </c>
      <c r="K13" s="34">
        <f t="shared" si="5"/>
        <v>0</v>
      </c>
      <c r="L13" s="34">
        <f t="shared" si="5"/>
        <v>9543.6</v>
      </c>
      <c r="M13" s="34">
        <f t="shared" si="5"/>
        <v>47245</v>
      </c>
    </row>
    <row r="14" spans="1:13" ht="15" customHeight="1" thickBot="1" x14ac:dyDescent="0.35"/>
    <row r="15" spans="1:13" ht="59.25" customHeight="1" thickBot="1" x14ac:dyDescent="0.35">
      <c r="A15" s="36" t="s">
        <v>60</v>
      </c>
      <c r="B15" s="37" t="s">
        <v>61</v>
      </c>
      <c r="C15" s="38"/>
      <c r="D15" s="39" t="s">
        <v>28</v>
      </c>
      <c r="E15" s="101"/>
      <c r="F15" s="41" t="s">
        <v>29</v>
      </c>
      <c r="G15" s="102" t="s">
        <v>4</v>
      </c>
      <c r="H15" s="8" t="s">
        <v>5</v>
      </c>
      <c r="I15" s="8" t="s">
        <v>195</v>
      </c>
      <c r="J15" s="9" t="s">
        <v>197</v>
      </c>
      <c r="K15" s="8" t="s">
        <v>15</v>
      </c>
      <c r="L15" s="10" t="s">
        <v>62</v>
      </c>
      <c r="M15" s="11" t="s">
        <v>8</v>
      </c>
    </row>
    <row r="17" spans="1:14" ht="17.25" thickBot="1" x14ac:dyDescent="0.35">
      <c r="A17" s="43" t="s">
        <v>63</v>
      </c>
      <c r="B17" s="44">
        <v>4</v>
      </c>
      <c r="C17" s="45" t="s">
        <v>20</v>
      </c>
      <c r="D17" s="46"/>
      <c r="E17" s="48"/>
      <c r="F17" s="48">
        <f t="shared" ref="F17:M17" si="6">SUM(F18:F19)</f>
        <v>0</v>
      </c>
      <c r="G17" s="48">
        <f t="shared" si="6"/>
        <v>56788.6</v>
      </c>
      <c r="H17" s="48">
        <f t="shared" si="6"/>
        <v>56788.6</v>
      </c>
      <c r="I17" s="48">
        <f t="shared" si="6"/>
        <v>9543.6</v>
      </c>
      <c r="J17" s="48">
        <f t="shared" si="6"/>
        <v>9543.6</v>
      </c>
      <c r="K17" s="48">
        <f t="shared" si="6"/>
        <v>0</v>
      </c>
      <c r="L17" s="48">
        <f t="shared" si="6"/>
        <v>9543.6</v>
      </c>
      <c r="M17" s="48">
        <f t="shared" si="6"/>
        <v>47245</v>
      </c>
    </row>
    <row r="18" spans="1:14" ht="17.25" thickTop="1" x14ac:dyDescent="0.3">
      <c r="A18" s="43"/>
      <c r="B18" s="50" t="s">
        <v>185</v>
      </c>
      <c r="C18" s="51" t="s">
        <v>186</v>
      </c>
      <c r="D18" s="51"/>
      <c r="E18" s="52"/>
      <c r="F18" s="52">
        <v>0</v>
      </c>
      <c r="G18" s="53">
        <v>9543.6</v>
      </c>
      <c r="H18" s="53">
        <f>F18+G18</f>
        <v>9543.6</v>
      </c>
      <c r="I18" s="53">
        <v>9543.6</v>
      </c>
      <c r="J18" s="53">
        <v>9543.6</v>
      </c>
      <c r="K18" s="53">
        <f>J18-L18</f>
        <v>0</v>
      </c>
      <c r="L18" s="53">
        <v>9543.6</v>
      </c>
      <c r="M18" s="53">
        <f>H18-J18</f>
        <v>0</v>
      </c>
    </row>
    <row r="19" spans="1:14" x14ac:dyDescent="0.3">
      <c r="A19" s="49" t="s">
        <v>64</v>
      </c>
      <c r="B19" s="50" t="s">
        <v>129</v>
      </c>
      <c r="C19" s="51" t="s">
        <v>130</v>
      </c>
      <c r="D19" s="51"/>
      <c r="E19" s="52"/>
      <c r="F19" s="52">
        <v>0</v>
      </c>
      <c r="G19" s="53">
        <f>30000+17245</f>
        <v>47245</v>
      </c>
      <c r="H19" s="53">
        <f>F19+G19</f>
        <v>47245</v>
      </c>
      <c r="I19" s="53">
        <v>0</v>
      </c>
      <c r="J19" s="53">
        <v>0</v>
      </c>
      <c r="K19" s="53">
        <f>J19-L19</f>
        <v>0</v>
      </c>
      <c r="L19" s="53">
        <v>0</v>
      </c>
      <c r="M19" s="53">
        <f>H19-J19</f>
        <v>47245</v>
      </c>
    </row>
    <row r="20" spans="1:14" x14ac:dyDescent="0.3">
      <c r="A20" s="49" t="s">
        <v>67</v>
      </c>
      <c r="B20" s="103"/>
      <c r="E20" s="29"/>
      <c r="F20" s="58"/>
      <c r="G20" s="58"/>
    </row>
    <row r="21" spans="1:14" x14ac:dyDescent="0.3">
      <c r="A21" s="49" t="s">
        <v>70</v>
      </c>
      <c r="B21" s="103"/>
      <c r="E21" s="29"/>
      <c r="F21" s="58"/>
      <c r="G21" s="58"/>
    </row>
    <row r="22" spans="1:14" ht="5.25" customHeight="1" x14ac:dyDescent="0.3"/>
    <row r="23" spans="1:14" ht="9.75" customHeight="1" thickBot="1" x14ac:dyDescent="0.35"/>
    <row r="24" spans="1:14" ht="19.5" thickBot="1" x14ac:dyDescent="0.4">
      <c r="A24" s="32" t="s">
        <v>131</v>
      </c>
      <c r="B24" s="33"/>
      <c r="C24" s="33"/>
      <c r="D24" s="33"/>
      <c r="E24" s="33"/>
      <c r="F24" s="34">
        <f t="shared" ref="F24:M24" si="7">F28</f>
        <v>19800</v>
      </c>
      <c r="G24" s="34">
        <f t="shared" si="7"/>
        <v>20000</v>
      </c>
      <c r="H24" s="34">
        <f t="shared" si="7"/>
        <v>39800</v>
      </c>
      <c r="I24" s="34">
        <f t="shared" si="7"/>
        <v>37194.36</v>
      </c>
      <c r="J24" s="34">
        <f t="shared" si="7"/>
        <v>31755.889999999996</v>
      </c>
      <c r="K24" s="34">
        <f t="shared" si="7"/>
        <v>181.5</v>
      </c>
      <c r="L24" s="34">
        <f t="shared" si="7"/>
        <v>31574.389999999996</v>
      </c>
      <c r="M24" s="34">
        <f t="shared" si="7"/>
        <v>8044.1100000000024</v>
      </c>
    </row>
    <row r="25" spans="1:14" ht="16.5" customHeight="1" thickBot="1" x14ac:dyDescent="0.35"/>
    <row r="26" spans="1:14" ht="72" customHeight="1" thickBot="1" x14ac:dyDescent="0.35">
      <c r="A26" s="36" t="s">
        <v>60</v>
      </c>
      <c r="B26" s="37" t="s">
        <v>61</v>
      </c>
      <c r="C26" s="38"/>
      <c r="D26" s="39" t="s">
        <v>28</v>
      </c>
      <c r="E26" s="40"/>
      <c r="F26" s="41" t="s">
        <v>29</v>
      </c>
      <c r="G26" s="102" t="s">
        <v>4</v>
      </c>
      <c r="H26" s="8" t="s">
        <v>5</v>
      </c>
      <c r="I26" s="8" t="s">
        <v>195</v>
      </c>
      <c r="J26" s="9" t="s">
        <v>197</v>
      </c>
      <c r="K26" s="8" t="s">
        <v>15</v>
      </c>
      <c r="L26" s="10" t="s">
        <v>62</v>
      </c>
      <c r="M26" s="11" t="s">
        <v>8</v>
      </c>
    </row>
    <row r="27" spans="1:14" hidden="1" x14ac:dyDescent="0.3"/>
    <row r="28" spans="1:14" ht="17.25" thickBot="1" x14ac:dyDescent="0.35">
      <c r="A28" s="43" t="s">
        <v>63</v>
      </c>
      <c r="B28" s="44">
        <v>6</v>
      </c>
      <c r="C28" s="45" t="s">
        <v>21</v>
      </c>
      <c r="D28" s="46"/>
      <c r="E28" s="47"/>
      <c r="F28" s="48">
        <f>SUM(F29:F33)</f>
        <v>19800</v>
      </c>
      <c r="G28" s="48">
        <f t="shared" ref="G28" si="8">SUM(G29:G33)</f>
        <v>20000</v>
      </c>
      <c r="H28" s="48">
        <f>SUM(H29:H33)</f>
        <v>39800</v>
      </c>
      <c r="I28" s="48">
        <f t="shared" ref="I28:M28" si="9">SUM(I29:I33)</f>
        <v>37194.36</v>
      </c>
      <c r="J28" s="48">
        <f t="shared" si="9"/>
        <v>31755.889999999996</v>
      </c>
      <c r="K28" s="48">
        <f t="shared" si="9"/>
        <v>181.5</v>
      </c>
      <c r="L28" s="48">
        <f t="shared" si="9"/>
        <v>31574.389999999996</v>
      </c>
      <c r="M28" s="48">
        <f t="shared" si="9"/>
        <v>8044.1100000000024</v>
      </c>
    </row>
    <row r="29" spans="1:14" ht="17.25" thickTop="1" x14ac:dyDescent="0.3">
      <c r="A29" s="49" t="s">
        <v>64</v>
      </c>
      <c r="B29" s="50" t="s">
        <v>146</v>
      </c>
      <c r="C29" s="51" t="s">
        <v>147</v>
      </c>
      <c r="D29" s="51"/>
      <c r="E29" s="51"/>
      <c r="F29" s="52">
        <v>300</v>
      </c>
      <c r="G29" s="52">
        <v>0</v>
      </c>
      <c r="H29" s="52">
        <f>F29+G29</f>
        <v>300</v>
      </c>
      <c r="I29" s="52">
        <v>0</v>
      </c>
      <c r="J29" s="53">
        <v>0</v>
      </c>
      <c r="K29" s="53">
        <f>J29-L29</f>
        <v>0</v>
      </c>
      <c r="L29" s="53">
        <v>0</v>
      </c>
      <c r="M29" s="53">
        <f>H29-J29</f>
        <v>300</v>
      </c>
    </row>
    <row r="30" spans="1:14" x14ac:dyDescent="0.3">
      <c r="A30" s="49" t="s">
        <v>67</v>
      </c>
      <c r="B30" s="50" t="s">
        <v>132</v>
      </c>
      <c r="C30" s="51" t="s">
        <v>133</v>
      </c>
      <c r="D30" s="51"/>
      <c r="E30" s="51"/>
      <c r="F30" s="52">
        <v>1000</v>
      </c>
      <c r="G30" s="52">
        <v>0</v>
      </c>
      <c r="H30" s="52">
        <f>F30+G30</f>
        <v>1000</v>
      </c>
      <c r="I30" s="52">
        <v>7327.35</v>
      </c>
      <c r="J30" s="53">
        <v>7225.44</v>
      </c>
      <c r="K30" s="53">
        <f>J30-L30</f>
        <v>0</v>
      </c>
      <c r="L30" s="53">
        <v>7225.44</v>
      </c>
      <c r="M30" s="53">
        <f>H30-J30</f>
        <v>-6225.44</v>
      </c>
    </row>
    <row r="31" spans="1:14" x14ac:dyDescent="0.3">
      <c r="A31" s="49" t="s">
        <v>70</v>
      </c>
      <c r="B31" s="50" t="s">
        <v>134</v>
      </c>
      <c r="C31" s="51" t="s">
        <v>135</v>
      </c>
      <c r="D31" s="51"/>
      <c r="E31" s="51"/>
      <c r="F31" s="52">
        <v>15000</v>
      </c>
      <c r="G31" s="91">
        <f>15000+5000</f>
        <v>20000</v>
      </c>
      <c r="H31" s="52">
        <f>F31+G31</f>
        <v>35000</v>
      </c>
      <c r="I31" s="52">
        <v>29567.41</v>
      </c>
      <c r="J31" s="53">
        <v>24230.85</v>
      </c>
      <c r="K31" s="53">
        <f>J31-L31</f>
        <v>181.5</v>
      </c>
      <c r="L31" s="53">
        <v>24049.35</v>
      </c>
      <c r="M31" s="53">
        <f>H31-J31</f>
        <v>10769.150000000001</v>
      </c>
      <c r="N31" s="127"/>
    </row>
    <row r="32" spans="1:14" x14ac:dyDescent="0.3">
      <c r="B32" s="59" t="s">
        <v>136</v>
      </c>
      <c r="C32" s="54" t="s">
        <v>137</v>
      </c>
      <c r="D32" s="51"/>
      <c r="E32" s="54"/>
      <c r="F32" s="52">
        <v>1500</v>
      </c>
      <c r="G32" s="52">
        <v>0</v>
      </c>
      <c r="H32" s="52">
        <f>F32+G32</f>
        <v>1500</v>
      </c>
      <c r="I32" s="52">
        <v>299.60000000000002</v>
      </c>
      <c r="J32" s="53">
        <v>299.60000000000002</v>
      </c>
      <c r="K32" s="53">
        <f>J32-L32</f>
        <v>0</v>
      </c>
      <c r="L32" s="53">
        <v>299.60000000000002</v>
      </c>
      <c r="M32" s="53">
        <f>H32-J32</f>
        <v>1200.4000000000001</v>
      </c>
    </row>
    <row r="33" spans="2:13" x14ac:dyDescent="0.3">
      <c r="B33" s="50" t="s">
        <v>138</v>
      </c>
      <c r="C33" s="51" t="s">
        <v>139</v>
      </c>
      <c r="D33" s="141"/>
      <c r="E33" s="51"/>
      <c r="F33" s="52">
        <v>2000</v>
      </c>
      <c r="G33" s="52">
        <v>0</v>
      </c>
      <c r="H33" s="52">
        <f>F33+G33</f>
        <v>2000</v>
      </c>
      <c r="I33" s="52">
        <v>0</v>
      </c>
      <c r="J33" s="53">
        <v>0</v>
      </c>
      <c r="K33" s="53">
        <f>J33-L33</f>
        <v>0</v>
      </c>
      <c r="L33" s="53">
        <v>0</v>
      </c>
      <c r="M33" s="53">
        <f>H33-J33</f>
        <v>2000</v>
      </c>
    </row>
    <row r="35" spans="2:13" x14ac:dyDescent="0.3">
      <c r="C35" s="60"/>
    </row>
  </sheetData>
  <pageMargins left="0.31496062992125984" right="0.31496062992125984" top="0.74803149606299213" bottom="0.55118110236220474" header="0.31496062992125984" footer="0.31496062992125984"/>
  <pageSetup paperSize="9" scale="74" fitToHeight="0" orientation="landscape" r:id="rId1"/>
  <headerFooter>
    <oddFooter>&amp;CSeguiment pressupostari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34"/>
  <sheetViews>
    <sheetView showGridLines="0" zoomScaleNormal="100" workbookViewId="0">
      <selection activeCell="B2" sqref="B2"/>
    </sheetView>
  </sheetViews>
  <sheetFormatPr defaultColWidth="11.42578125" defaultRowHeight="16.5" x14ac:dyDescent="0.3"/>
  <cols>
    <col min="1" max="1" width="3.42578125" style="1" customWidth="1"/>
    <col min="2" max="2" width="10.7109375" style="1" customWidth="1"/>
    <col min="3" max="3" width="39.140625" style="1" bestFit="1" customWidth="1"/>
    <col min="4" max="4" width="20.5703125" style="1" customWidth="1"/>
    <col min="5" max="5" width="14" style="1" bestFit="1" customWidth="1"/>
    <col min="6" max="6" width="15.5703125" style="1" bestFit="1" customWidth="1"/>
    <col min="7" max="7" width="15.5703125" style="1" hidden="1" customWidth="1"/>
    <col min="8" max="10" width="16.7109375" style="1" customWidth="1"/>
    <col min="11" max="11" width="16.28515625" style="1" customWidth="1"/>
    <col min="12" max="16384" width="11.42578125" style="1"/>
  </cols>
  <sheetData>
    <row r="1" spans="2:11" ht="17.25" thickBot="1" x14ac:dyDescent="0.35"/>
    <row r="2" spans="2:11" ht="21.75" thickBot="1" x14ac:dyDescent="0.45">
      <c r="B2" s="2" t="s">
        <v>172</v>
      </c>
      <c r="C2" s="3"/>
      <c r="D2" s="3"/>
      <c r="E2" s="3"/>
      <c r="F2" s="3"/>
      <c r="G2" s="3"/>
      <c r="H2" s="4"/>
    </row>
    <row r="3" spans="2:11" ht="7.5" customHeight="1" x14ac:dyDescent="0.3"/>
    <row r="4" spans="2:11" ht="21" x14ac:dyDescent="0.4">
      <c r="B4" s="5" t="s">
        <v>0</v>
      </c>
    </row>
    <row r="5" spans="2:11" ht="17.25" thickBot="1" x14ac:dyDescent="0.35"/>
    <row r="6" spans="2:11" s="12" customFormat="1" ht="50.25" thickBot="1" x14ac:dyDescent="0.3">
      <c r="B6" s="6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/>
      <c r="H6" s="9" t="s">
        <v>199</v>
      </c>
      <c r="I6" s="8" t="s">
        <v>6</v>
      </c>
      <c r="J6" s="10" t="s">
        <v>7</v>
      </c>
      <c r="K6" s="11" t="s">
        <v>8</v>
      </c>
    </row>
    <row r="7" spans="2:11" ht="7.5" customHeight="1" x14ac:dyDescent="0.3">
      <c r="B7" s="13"/>
      <c r="C7" s="14"/>
      <c r="D7" s="15"/>
      <c r="E7" s="15"/>
      <c r="F7" s="15"/>
      <c r="G7" s="15"/>
      <c r="H7" s="16"/>
      <c r="J7" s="17"/>
      <c r="K7" s="17"/>
    </row>
    <row r="8" spans="2:11" x14ac:dyDescent="0.3">
      <c r="B8" s="18">
        <v>3</v>
      </c>
      <c r="C8" s="19" t="s">
        <v>9</v>
      </c>
      <c r="D8" s="20">
        <f>' Cap 3-4. OHB'!F3</f>
        <v>138808.72</v>
      </c>
      <c r="E8" s="20">
        <f>' Cap 3-4. OHB'!G3</f>
        <v>7467.1</v>
      </c>
      <c r="F8" s="20">
        <f>' Cap 3-4. OHB'!H3</f>
        <v>146275.82</v>
      </c>
      <c r="G8" s="20"/>
      <c r="H8" s="20">
        <f>' Cap 3-4. OHB'!I3</f>
        <v>120799.54000000001</v>
      </c>
      <c r="I8" s="20">
        <f>' Cap 3-4. OHB'!J3</f>
        <v>28452.180000000008</v>
      </c>
      <c r="J8" s="20">
        <f>' Cap 3-4. OHB'!K3</f>
        <v>92347.360000000015</v>
      </c>
      <c r="K8" s="20">
        <f>' Cap 3-4. OHB'!L3</f>
        <v>-25476.279999999992</v>
      </c>
    </row>
    <row r="9" spans="2:11" x14ac:dyDescent="0.3">
      <c r="B9" s="18">
        <v>4</v>
      </c>
      <c r="C9" s="19" t="s">
        <v>10</v>
      </c>
      <c r="D9" s="20">
        <f>' Cap 3-4. OHB'!F17</f>
        <v>341426.16000000003</v>
      </c>
      <c r="E9" s="20">
        <f>' Cap 3-4. OHB'!G17</f>
        <v>0</v>
      </c>
      <c r="F9" s="20">
        <f>' Cap 3-4. OHB'!H17</f>
        <v>341426.16000000003</v>
      </c>
      <c r="G9" s="20"/>
      <c r="H9" s="20">
        <f>' Cap 3-4. OHB'!I17</f>
        <v>201844.37000000002</v>
      </c>
      <c r="I9" s="20">
        <f>' Cap 3-4. OHB'!J17</f>
        <v>0</v>
      </c>
      <c r="J9" s="20">
        <f>' Cap 3-4. OHB'!K17</f>
        <v>201844.37000000002</v>
      </c>
      <c r="K9" s="20">
        <f>' Cap 3-4. OHB'!L17</f>
        <v>-139581.79</v>
      </c>
    </row>
    <row r="10" spans="2:11" x14ac:dyDescent="0.3">
      <c r="B10" s="18">
        <v>5</v>
      </c>
      <c r="C10" s="19" t="s">
        <v>11</v>
      </c>
      <c r="D10" s="99">
        <f>'Cap 5-8.OHB'!F3</f>
        <v>0</v>
      </c>
      <c r="E10" s="20">
        <f>'Cap 5-8.OHB'!G3</f>
        <v>0</v>
      </c>
      <c r="F10" s="99">
        <f>'Cap 5-8.OHB'!H3</f>
        <v>0</v>
      </c>
      <c r="G10" s="99"/>
      <c r="H10" s="99">
        <f>'Cap 5-8.OHB'!I3</f>
        <v>0</v>
      </c>
      <c r="I10" s="99">
        <f>'Cap 5-8.OHB'!J3</f>
        <v>0</v>
      </c>
      <c r="J10" s="99">
        <f>'Cap 5-8.OHB'!K3</f>
        <v>0</v>
      </c>
      <c r="K10" s="99">
        <f>'Cap 5-8.OHB'!L3</f>
        <v>0</v>
      </c>
    </row>
    <row r="11" spans="2:11" x14ac:dyDescent="0.3">
      <c r="B11" s="18">
        <v>8</v>
      </c>
      <c r="C11" s="19" t="s">
        <v>12</v>
      </c>
      <c r="D11" s="99">
        <f>'Cap 5-8.OHB'!F13</f>
        <v>0</v>
      </c>
      <c r="E11" s="20">
        <f>'Cap 5-8.OHB'!G13</f>
        <v>12495.789999999999</v>
      </c>
      <c r="F11" s="99">
        <f>'Cap 5-8.OHB'!H13</f>
        <v>12495.789999999999</v>
      </c>
      <c r="G11" s="99"/>
      <c r="H11" s="99">
        <f>'Cap 5-8.OHB'!I13</f>
        <v>0</v>
      </c>
      <c r="I11" s="99">
        <f>'Cap 5-8.OHB'!J13</f>
        <v>0</v>
      </c>
      <c r="J11" s="99">
        <f>'Cap 5-8.OHB'!K13</f>
        <v>0</v>
      </c>
      <c r="K11" s="99">
        <f>'Cap 5-8.OHB'!L13</f>
        <v>-12495.789999999999</v>
      </c>
    </row>
    <row r="12" spans="2:11" ht="7.5" customHeight="1" x14ac:dyDescent="0.3">
      <c r="C12" s="21"/>
    </row>
    <row r="13" spans="2:11" s="25" customFormat="1" ht="21" x14ac:dyDescent="0.4">
      <c r="B13" s="22" t="s">
        <v>13</v>
      </c>
      <c r="C13" s="23"/>
      <c r="D13" s="24">
        <f t="shared" ref="D13:H13" si="0">SUM(D8:D12)</f>
        <v>480234.88</v>
      </c>
      <c r="E13" s="24">
        <f t="shared" si="0"/>
        <v>19962.89</v>
      </c>
      <c r="F13" s="24">
        <f t="shared" si="0"/>
        <v>500197.77</v>
      </c>
      <c r="G13" s="24"/>
      <c r="H13" s="24">
        <f t="shared" si="0"/>
        <v>322643.91000000003</v>
      </c>
      <c r="I13" s="24">
        <f t="shared" ref="I13" si="1">SUM(I8:I12)</f>
        <v>28452.180000000008</v>
      </c>
      <c r="J13" s="24">
        <f t="shared" ref="J13" si="2">SUM(J8:J12)</f>
        <v>294191.73000000004</v>
      </c>
      <c r="K13" s="24">
        <f t="shared" ref="K13" si="3">SUM(K8:K12)</f>
        <v>-177553.86000000002</v>
      </c>
    </row>
    <row r="14" spans="2:11" x14ac:dyDescent="0.3">
      <c r="B14" s="26"/>
    </row>
    <row r="15" spans="2:11" x14ac:dyDescent="0.3">
      <c r="B15" s="26"/>
    </row>
    <row r="16" spans="2:11" ht="21" x14ac:dyDescent="0.4">
      <c r="B16" s="5" t="s">
        <v>140</v>
      </c>
    </row>
    <row r="17" spans="2:11" ht="17.25" thickBot="1" x14ac:dyDescent="0.35"/>
    <row r="18" spans="2:11" s="12" customFormat="1" ht="50.25" thickBot="1" x14ac:dyDescent="0.3">
      <c r="B18" s="6" t="s">
        <v>1</v>
      </c>
      <c r="C18" s="7" t="s">
        <v>2</v>
      </c>
      <c r="D18" s="8" t="s">
        <v>3</v>
      </c>
      <c r="E18" s="8" t="s">
        <v>4</v>
      </c>
      <c r="F18" s="8" t="s">
        <v>5</v>
      </c>
      <c r="G18" s="8" t="s">
        <v>195</v>
      </c>
      <c r="H18" s="9" t="s">
        <v>197</v>
      </c>
      <c r="I18" s="8" t="s">
        <v>15</v>
      </c>
      <c r="J18" s="10" t="s">
        <v>62</v>
      </c>
      <c r="K18" s="11" t="s">
        <v>8</v>
      </c>
    </row>
    <row r="19" spans="2:11" ht="9.75" customHeight="1" x14ac:dyDescent="0.3">
      <c r="B19" s="13"/>
      <c r="C19" s="14"/>
      <c r="D19" s="27"/>
      <c r="E19" s="27"/>
      <c r="F19" s="27"/>
      <c r="G19" s="27"/>
      <c r="H19" s="27"/>
      <c r="I19" s="27"/>
      <c r="J19" s="27"/>
      <c r="K19" s="27"/>
    </row>
    <row r="20" spans="2:11" x14ac:dyDescent="0.3">
      <c r="B20" s="18">
        <v>1</v>
      </c>
      <c r="C20" s="19" t="s">
        <v>17</v>
      </c>
      <c r="D20" s="28">
        <f>'Cap 1.OHB'!F3</f>
        <v>321435.77</v>
      </c>
      <c r="E20" s="28">
        <f>'Cap 1.OHB'!G3</f>
        <v>6720.39</v>
      </c>
      <c r="F20" s="28">
        <f>'Cap 1.OHB'!H3</f>
        <v>328156.16000000003</v>
      </c>
      <c r="G20" s="28" t="e">
        <f>'Cap 1.OHB'!#REF!</f>
        <v>#REF!</v>
      </c>
      <c r="H20" s="28">
        <f>'Cap 1.OHB'!I3</f>
        <v>210333.14</v>
      </c>
      <c r="I20" s="28">
        <f>'Cap 1.OHB'!J3</f>
        <v>0</v>
      </c>
      <c r="J20" s="28">
        <f>'Cap 1.OHB'!K3</f>
        <v>210333.14</v>
      </c>
      <c r="K20" s="28">
        <f>'Cap 1.OHB'!L3</f>
        <v>117823.01999999999</v>
      </c>
    </row>
    <row r="21" spans="2:11" x14ac:dyDescent="0.3">
      <c r="B21" s="18">
        <v>2</v>
      </c>
      <c r="C21" s="19" t="s">
        <v>18</v>
      </c>
      <c r="D21" s="28">
        <f>'Cap 2.OHB'!F3</f>
        <v>155349.10999999999</v>
      </c>
      <c r="E21" s="28">
        <f>'Cap 2.OHB'!G3</f>
        <v>11403.529999999999</v>
      </c>
      <c r="F21" s="28">
        <f>'Cap 2.OHB'!H3</f>
        <v>166752.64000000001</v>
      </c>
      <c r="G21" s="28" t="e">
        <f>'Cap 2.OHB'!#REF!</f>
        <v>#REF!</v>
      </c>
      <c r="H21" s="28">
        <f>'Cap 2.OHB'!I3</f>
        <v>45135.12</v>
      </c>
      <c r="I21" s="28">
        <f>'Cap 2.OHB'!J3</f>
        <v>2310.5599999999995</v>
      </c>
      <c r="J21" s="28">
        <f>'Cap 2.OHB'!K3</f>
        <v>42824.56</v>
      </c>
      <c r="K21" s="28">
        <f>'Cap 2.OHB'!L3</f>
        <v>121617.52</v>
      </c>
    </row>
    <row r="22" spans="2:11" x14ac:dyDescent="0.3">
      <c r="B22" s="18">
        <v>3</v>
      </c>
      <c r="C22" s="19" t="s">
        <v>19</v>
      </c>
      <c r="D22" s="28">
        <f>'Cap 3-4-6 OHB'!F3</f>
        <v>100</v>
      </c>
      <c r="E22" s="28">
        <f>'Cap 3-4-6 OHB'!G3</f>
        <v>0</v>
      </c>
      <c r="F22" s="28">
        <f>'Cap 3-4-6 OHB'!H3</f>
        <v>100</v>
      </c>
      <c r="G22" s="28" t="e">
        <f>'Cap 3-4-6 OHB'!#REF!</f>
        <v>#REF!</v>
      </c>
      <c r="H22" s="28">
        <f>'Cap 3-4-6 OHB'!I3</f>
        <v>11.61</v>
      </c>
      <c r="I22" s="28">
        <f>'Cap 3-4-6 OHB'!J3</f>
        <v>0</v>
      </c>
      <c r="J22" s="28">
        <f>'Cap 3-4-6 OHB'!K3</f>
        <v>11.61</v>
      </c>
      <c r="K22" s="28">
        <f>'Cap 3-4-6 OHB'!L3</f>
        <v>88.39</v>
      </c>
    </row>
    <row r="23" spans="2:11" x14ac:dyDescent="0.3">
      <c r="B23" s="18">
        <v>4</v>
      </c>
      <c r="C23" s="19" t="s">
        <v>20</v>
      </c>
      <c r="D23" s="28">
        <f>'Cap 3-4-6 OHB'!F12</f>
        <v>0</v>
      </c>
      <c r="E23" s="28">
        <f>'Cap 3-4-6 OHB'!G12</f>
        <v>0</v>
      </c>
      <c r="F23" s="28">
        <f>'Cap 3-4-6 OHB'!H12</f>
        <v>0</v>
      </c>
      <c r="G23" s="28" t="e">
        <f>'Cap 3-4-6 OHB'!#REF!</f>
        <v>#REF!</v>
      </c>
      <c r="H23" s="28">
        <f>'Cap 3-4-6 OHB'!I12</f>
        <v>0</v>
      </c>
      <c r="I23" s="28">
        <f>'Cap 3-4-6 OHB'!J12</f>
        <v>0</v>
      </c>
      <c r="J23" s="28">
        <f>'Cap 3-4-6 OHB'!K12</f>
        <v>0</v>
      </c>
      <c r="K23" s="28">
        <f>'Cap 3-4-6 OHB'!L12</f>
        <v>0</v>
      </c>
    </row>
    <row r="24" spans="2:11" x14ac:dyDescent="0.3">
      <c r="B24" s="18">
        <v>6</v>
      </c>
      <c r="C24" s="19" t="s">
        <v>21</v>
      </c>
      <c r="D24" s="28">
        <f>'Cap 3-4-6 OHB'!F21</f>
        <v>3350</v>
      </c>
      <c r="E24" s="28">
        <f>'Cap 3-4-6 OHB'!G21</f>
        <v>1838.97</v>
      </c>
      <c r="F24" s="28">
        <f>'Cap 3-4-6 OHB'!H21</f>
        <v>5188.97</v>
      </c>
      <c r="G24" s="28" t="e">
        <f>'Cap 3-4-6 OHB'!#REF!</f>
        <v>#REF!</v>
      </c>
      <c r="H24" s="28">
        <f>'Cap 3-4-6 OHB'!I21</f>
        <v>4402.7700000000004</v>
      </c>
      <c r="I24" s="28">
        <f>'Cap 3-4-6 OHB'!J21</f>
        <v>978.75000000000045</v>
      </c>
      <c r="J24" s="28">
        <f>'Cap 3-4-6 OHB'!K21</f>
        <v>3424.02</v>
      </c>
      <c r="K24" s="28">
        <f>'Cap 3-4-6 OHB'!L21</f>
        <v>786.19999999999982</v>
      </c>
    </row>
    <row r="25" spans="2:11" ht="9" customHeight="1" x14ac:dyDescent="0.3"/>
    <row r="26" spans="2:11" s="25" customFormat="1" ht="21" x14ac:dyDescent="0.4">
      <c r="B26" s="22" t="s">
        <v>22</v>
      </c>
      <c r="C26" s="23"/>
      <c r="D26" s="24">
        <f t="shared" ref="D26:K26" si="4">SUM(D20:D25)</f>
        <v>480234.88</v>
      </c>
      <c r="E26" s="24">
        <f t="shared" si="4"/>
        <v>19962.89</v>
      </c>
      <c r="F26" s="24">
        <f t="shared" si="4"/>
        <v>500197.77</v>
      </c>
      <c r="G26" s="24" t="e">
        <f t="shared" ref="G26" si="5">SUM(G20:G25)</f>
        <v>#REF!</v>
      </c>
      <c r="H26" s="24">
        <f t="shared" si="4"/>
        <v>259882.63999999998</v>
      </c>
      <c r="I26" s="24">
        <f t="shared" si="4"/>
        <v>3289.31</v>
      </c>
      <c r="J26" s="24">
        <f t="shared" si="4"/>
        <v>256593.33</v>
      </c>
      <c r="K26" s="24">
        <f t="shared" si="4"/>
        <v>240315.13</v>
      </c>
    </row>
    <row r="28" spans="2:11" x14ac:dyDescent="0.3">
      <c r="C28" s="14" t="s">
        <v>23</v>
      </c>
      <c r="D28" s="29">
        <f t="shared" ref="D28:J28" si="6">D13-D26</f>
        <v>0</v>
      </c>
      <c r="E28" s="29">
        <f t="shared" si="6"/>
        <v>0</v>
      </c>
      <c r="F28" s="29">
        <f t="shared" si="6"/>
        <v>0</v>
      </c>
      <c r="G28" s="29"/>
      <c r="H28" s="29">
        <f t="shared" si="6"/>
        <v>62761.270000000048</v>
      </c>
      <c r="I28" s="29">
        <f t="shared" si="6"/>
        <v>25162.870000000006</v>
      </c>
      <c r="J28" s="29">
        <f t="shared" si="6"/>
        <v>37598.400000000052</v>
      </c>
      <c r="K28" s="29">
        <f>K13+K26</f>
        <v>62761.26999999999</v>
      </c>
    </row>
    <row r="29" spans="2:11" x14ac:dyDescent="0.3">
      <c r="D29" s="29"/>
    </row>
    <row r="30" spans="2:11" x14ac:dyDescent="0.3">
      <c r="D30" s="29"/>
      <c r="G30" s="29"/>
    </row>
    <row r="31" spans="2:11" x14ac:dyDescent="0.3">
      <c r="B31" s="60"/>
    </row>
    <row r="32" spans="2:11" ht="15" customHeight="1" x14ac:dyDescent="0.3">
      <c r="D32" s="139"/>
    </row>
    <row r="34" spans="3:3" x14ac:dyDescent="0.3">
      <c r="C34" s="60"/>
    </row>
  </sheetData>
  <pageMargins left="0.31496062992125984" right="0.31496062992125984" top="0.74803149606299213" bottom="0.55118110236220474" header="0.31496062992125984" footer="0.31496062992125984"/>
  <pageSetup paperSize="9" scale="69" fitToHeight="0" orientation="landscape" r:id="rId1"/>
  <headerFooter>
    <oddFooter>&amp;CSeguiment pressupostari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SharedWithUsers xmlns="977d640c-2baf-417a-bfef-cea2a0cd824b">
      <UserInfo>
        <DisplayName>Juan Carlos Migoya Martínez</DisplayName>
        <AccountId>12</AccountId>
        <AccountType/>
      </UserInfo>
      <UserInfo>
        <DisplayName>Alexandra Emanuela Tudosa</DisplayName>
        <AccountId>72</AccountId>
        <AccountType/>
      </UserInfo>
      <UserInfo>
        <DisplayName>Ana Romero Valle</DisplayName>
        <AccountId>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6" ma:contentTypeDescription="Crea un document nou" ma:contentTypeScope="" ma:versionID="0d030649c40a4e481c8ebe8810b48131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0b57d7f1d461c46ef786c3bfe6c51cac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A81E5B-096D-40CA-B974-72A10743B7A1}">
  <ds:schemaRefs>
    <ds:schemaRef ds:uri="http://schemas.microsoft.com/office/2006/metadata/properties"/>
    <ds:schemaRef ds:uri="http://schemas.microsoft.com/office/infopath/2007/PartnerControls"/>
    <ds:schemaRef ds:uri="8bbe3a3b-e8e0-4c60-85a0-914a76045c4b"/>
    <ds:schemaRef ds:uri="977d640c-2baf-417a-bfef-cea2a0cd824b"/>
  </ds:schemaRefs>
</ds:datastoreItem>
</file>

<file path=customXml/itemProps2.xml><?xml version="1.0" encoding="utf-8"?>
<ds:datastoreItem xmlns:ds="http://schemas.openxmlformats.org/officeDocument/2006/customXml" ds:itemID="{02748E79-4ABA-4A84-B604-DF19C064C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C6AAD9-8332-4E46-8483-7CCB36794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20</vt:i4>
      </vt:variant>
    </vt:vector>
  </HeadingPairs>
  <TitlesOfParts>
    <vt:vector size="20" baseType="lpstr">
      <vt:lpstr>Resum General</vt:lpstr>
      <vt:lpstr>Resum IERMB</vt:lpstr>
      <vt:lpstr>Cap. 3 Ing. vendes</vt:lpstr>
      <vt:lpstr>Cap. 4 Ing. Transf.corrents</vt:lpstr>
      <vt:lpstr>Cap. 5-8 Ing. pat - Act.fin.</vt:lpstr>
      <vt:lpstr>Cap. 1 Desp. Personal</vt:lpstr>
      <vt:lpstr>Cap. 2 Desp.Corrents</vt:lpstr>
      <vt:lpstr>Cap. 3-4-6 Df,TC,Inv</vt:lpstr>
      <vt:lpstr>Resum OHB</vt:lpstr>
      <vt:lpstr> Cap 3-4. OHB</vt:lpstr>
      <vt:lpstr>Cap 5-8.OHB</vt:lpstr>
      <vt:lpstr>Cap 1.OHB</vt:lpstr>
      <vt:lpstr>Cap 2.OHB</vt:lpstr>
      <vt:lpstr>Cap 3-4-6 OHB</vt:lpstr>
      <vt:lpstr>Resum IIAB</vt:lpstr>
      <vt:lpstr>Cap 3-4.IIAB</vt:lpstr>
      <vt:lpstr>Cap. 5-8 IIAB</vt:lpstr>
      <vt:lpstr>Cap 1. IIAB</vt:lpstr>
      <vt:lpstr>Cap 2.IIAB</vt:lpstr>
      <vt:lpstr>Cap 3-4-6 IIAB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Martinez</dc:creator>
  <cp:keywords/>
  <dc:description/>
  <cp:lastModifiedBy>María Reyes Ramírez Gómez</cp:lastModifiedBy>
  <cp:revision/>
  <cp:lastPrinted>2023-10-05T05:33:48Z</cp:lastPrinted>
  <dcterms:created xsi:type="dcterms:W3CDTF">2011-11-15T15:44:37Z</dcterms:created>
  <dcterms:modified xsi:type="dcterms:W3CDTF">2023-10-25T08:28:46Z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