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Abril/"/>
    </mc:Choice>
  </mc:AlternateContent>
  <xr:revisionPtr revIDLastSave="763" documentId="8_{E0DEADA3-A25C-4F4D-B04E-5300B92BA8E9}" xr6:coauthVersionLast="47" xr6:coauthVersionMax="47" xr10:uidLastSave="{64F9E5A9-5BCD-4529-838B-DFF853D95DA7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,8 Ing. pat-Act.Fin" sheetId="17" r:id="rId4"/>
    <sheet name="Cap. 1 Desp. Personal" sheetId="16" r:id="rId5"/>
    <sheet name="Cap. 2 Desp.Corrents" sheetId="11" r:id="rId6"/>
    <sheet name="Cap. 3-4-6 Df,TC,Inv" sheetId="2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5" l="1"/>
  <c r="G30" i="11"/>
  <c r="G25" i="11"/>
  <c r="G24" i="11"/>
  <c r="G9" i="16"/>
  <c r="J33" i="20"/>
  <c r="J29" i="20" s="1"/>
  <c r="J25" i="20" s="1"/>
  <c r="H24" i="15" s="1"/>
  <c r="L33" i="20"/>
  <c r="J21" i="20"/>
  <c r="L21" i="20"/>
  <c r="I17" i="20"/>
  <c r="J17" i="20"/>
  <c r="K17" i="20"/>
  <c r="I29" i="20"/>
  <c r="I25" i="20" s="1"/>
  <c r="G24" i="15" s="1"/>
  <c r="K29" i="20"/>
  <c r="L29" i="20"/>
  <c r="L32" i="20"/>
  <c r="J32" i="20"/>
  <c r="L31" i="20"/>
  <c r="J31" i="20"/>
  <c r="L30" i="20"/>
  <c r="J30" i="20"/>
  <c r="L25" i="20"/>
  <c r="J24" i="15" s="1"/>
  <c r="K25" i="20"/>
  <c r="I24" i="15" s="1"/>
  <c r="L20" i="20"/>
  <c r="J20" i="20"/>
  <c r="J19" i="20"/>
  <c r="L18" i="20"/>
  <c r="J18" i="20"/>
  <c r="K13" i="20"/>
  <c r="I23" i="15" s="1"/>
  <c r="I13" i="20"/>
  <c r="G23" i="15" s="1"/>
  <c r="I7" i="20"/>
  <c r="I3" i="20" s="1"/>
  <c r="G22" i="15" s="1"/>
  <c r="J7" i="20"/>
  <c r="J3" i="20" s="1"/>
  <c r="H22" i="15" s="1"/>
  <c r="K7" i="20"/>
  <c r="K3" i="20" s="1"/>
  <c r="I22" i="15" s="1"/>
  <c r="L7" i="20"/>
  <c r="L3" i="20" s="1"/>
  <c r="J22" i="15" s="1"/>
  <c r="J10" i="20"/>
  <c r="L10" i="20"/>
  <c r="L9" i="20"/>
  <c r="J9" i="20"/>
  <c r="L8" i="20"/>
  <c r="J8" i="20"/>
  <c r="G20" i="15"/>
  <c r="H20" i="15"/>
  <c r="I20" i="15"/>
  <c r="G21" i="15"/>
  <c r="H21" i="15"/>
  <c r="I21" i="15"/>
  <c r="G8" i="15"/>
  <c r="H8" i="15"/>
  <c r="I8" i="15"/>
  <c r="J8" i="15"/>
  <c r="G9" i="15"/>
  <c r="H9" i="15"/>
  <c r="I9" i="15"/>
  <c r="J9" i="15"/>
  <c r="G10" i="15"/>
  <c r="G13" i="15" s="1"/>
  <c r="H10" i="15"/>
  <c r="I10" i="15"/>
  <c r="J10" i="15"/>
  <c r="G11" i="15"/>
  <c r="H11" i="15"/>
  <c r="I11" i="15"/>
  <c r="J11" i="15"/>
  <c r="H13" i="15"/>
  <c r="I13" i="15"/>
  <c r="J13" i="15"/>
  <c r="I7" i="11"/>
  <c r="I3" i="11" s="1"/>
  <c r="J7" i="11"/>
  <c r="K7" i="11"/>
  <c r="K3" i="11" s="1"/>
  <c r="J9" i="11"/>
  <c r="L9" i="11"/>
  <c r="J10" i="11"/>
  <c r="L10" i="11"/>
  <c r="J11" i="11"/>
  <c r="L11" i="11"/>
  <c r="J12" i="11"/>
  <c r="L12" i="11"/>
  <c r="J13" i="11"/>
  <c r="L13" i="11"/>
  <c r="J14" i="11"/>
  <c r="L14" i="11"/>
  <c r="J15" i="11"/>
  <c r="J16" i="11"/>
  <c r="L16" i="11"/>
  <c r="J17" i="11"/>
  <c r="L17" i="11"/>
  <c r="J18" i="11"/>
  <c r="L18" i="11"/>
  <c r="J19" i="11"/>
  <c r="J20" i="11"/>
  <c r="L20" i="11"/>
  <c r="J21" i="11"/>
  <c r="L21" i="11"/>
  <c r="J22" i="11"/>
  <c r="L22" i="11"/>
  <c r="J23" i="11"/>
  <c r="L23" i="11"/>
  <c r="J24" i="11"/>
  <c r="J25" i="11"/>
  <c r="J26" i="11"/>
  <c r="L26" i="11"/>
  <c r="J27" i="11"/>
  <c r="L27" i="11"/>
  <c r="J28" i="11"/>
  <c r="L28" i="11"/>
  <c r="J29" i="11"/>
  <c r="L29" i="11"/>
  <c r="J30" i="11"/>
  <c r="L8" i="11"/>
  <c r="J8" i="11"/>
  <c r="L10" i="16"/>
  <c r="L11" i="16"/>
  <c r="L12" i="16"/>
  <c r="L13" i="16"/>
  <c r="L14" i="16"/>
  <c r="L15" i="16"/>
  <c r="L8" i="16"/>
  <c r="J9" i="16"/>
  <c r="J10" i="16"/>
  <c r="J11" i="16"/>
  <c r="J12" i="16"/>
  <c r="J13" i="16"/>
  <c r="J14" i="16"/>
  <c r="J15" i="16"/>
  <c r="J8" i="16"/>
  <c r="I7" i="16"/>
  <c r="I3" i="16" s="1"/>
  <c r="H18" i="17"/>
  <c r="I18" i="17"/>
  <c r="J18" i="17"/>
  <c r="K18" i="17"/>
  <c r="K22" i="17"/>
  <c r="I22" i="17"/>
  <c r="I21" i="17" s="1"/>
  <c r="I14" i="17" s="1"/>
  <c r="K21" i="17"/>
  <c r="J21" i="17"/>
  <c r="H21" i="17"/>
  <c r="H14" i="17" s="1"/>
  <c r="K20" i="17"/>
  <c r="I20" i="17"/>
  <c r="K19" i="17"/>
  <c r="J19" i="17"/>
  <c r="I19" i="17"/>
  <c r="H19" i="17"/>
  <c r="K9" i="17"/>
  <c r="I9" i="17"/>
  <c r="K8" i="17"/>
  <c r="J8" i="17"/>
  <c r="I8" i="17"/>
  <c r="H8" i="17"/>
  <c r="K7" i="17"/>
  <c r="K3" i="17" s="1"/>
  <c r="J7" i="17"/>
  <c r="J3" i="17" s="1"/>
  <c r="H7" i="17"/>
  <c r="H3" i="17" s="1"/>
  <c r="L3" i="18"/>
  <c r="J3" i="18"/>
  <c r="K3" i="18"/>
  <c r="I3" i="18"/>
  <c r="I3" i="19"/>
  <c r="J3" i="19"/>
  <c r="K3" i="19"/>
  <c r="L3" i="19"/>
  <c r="L7" i="18"/>
  <c r="L33" i="18"/>
  <c r="L32" i="18" s="1"/>
  <c r="J33" i="18"/>
  <c r="L31" i="18"/>
  <c r="J31" i="18"/>
  <c r="L29" i="18"/>
  <c r="J29" i="18"/>
  <c r="L28" i="18"/>
  <c r="J28" i="18"/>
  <c r="L26" i="18"/>
  <c r="J26" i="18"/>
  <c r="L25" i="18"/>
  <c r="J25" i="18"/>
  <c r="L24" i="18"/>
  <c r="J24" i="18"/>
  <c r="L23" i="18"/>
  <c r="J23" i="18"/>
  <c r="L21" i="18"/>
  <c r="J21" i="18"/>
  <c r="L20" i="18"/>
  <c r="J20" i="18"/>
  <c r="L19" i="18"/>
  <c r="J19" i="18"/>
  <c r="L18" i="18"/>
  <c r="J18" i="18"/>
  <c r="L16" i="18"/>
  <c r="J16" i="18"/>
  <c r="J15" i="18" s="1"/>
  <c r="L14" i="18"/>
  <c r="J14" i="18"/>
  <c r="L12" i="18"/>
  <c r="L10" i="18" s="1"/>
  <c r="J12" i="18"/>
  <c r="L11" i="18"/>
  <c r="J11" i="18"/>
  <c r="L9" i="18"/>
  <c r="J9" i="18"/>
  <c r="L8" i="19"/>
  <c r="I10" i="18"/>
  <c r="K10" i="18"/>
  <c r="J10" i="18"/>
  <c r="I13" i="18"/>
  <c r="I15" i="18"/>
  <c r="K15" i="18"/>
  <c r="L15" i="18"/>
  <c r="I17" i="18"/>
  <c r="I22" i="18"/>
  <c r="I27" i="18"/>
  <c r="I30" i="18"/>
  <c r="J30" i="18"/>
  <c r="K30" i="18"/>
  <c r="L30" i="18"/>
  <c r="I32" i="18"/>
  <c r="J32" i="18"/>
  <c r="K32" i="18"/>
  <c r="G19" i="19"/>
  <c r="J10" i="19"/>
  <c r="J11" i="19"/>
  <c r="J12" i="19"/>
  <c r="J13" i="19"/>
  <c r="J14" i="19"/>
  <c r="J15" i="19"/>
  <c r="J16" i="19"/>
  <c r="J17" i="19"/>
  <c r="J18" i="19"/>
  <c r="J19" i="19"/>
  <c r="J9" i="19"/>
  <c r="L10" i="19"/>
  <c r="L11" i="19"/>
  <c r="L12" i="19"/>
  <c r="L13" i="19"/>
  <c r="L14" i="19"/>
  <c r="L16" i="19"/>
  <c r="L17" i="19"/>
  <c r="L18" i="19"/>
  <c r="L9" i="19"/>
  <c r="J13" i="20" l="1"/>
  <c r="H23" i="15" s="1"/>
  <c r="H26" i="15" s="1"/>
  <c r="H28" i="15" s="1"/>
  <c r="I26" i="15"/>
  <c r="I28" i="15" s="1"/>
  <c r="G26" i="15"/>
  <c r="G28" i="15" s="1"/>
  <c r="J3" i="11"/>
  <c r="K7" i="16"/>
  <c r="K3" i="16" s="1"/>
  <c r="J7" i="16"/>
  <c r="J3" i="16" s="1"/>
  <c r="K14" i="17"/>
  <c r="J14" i="17"/>
  <c r="I7" i="17"/>
  <c r="I3" i="17" s="1"/>
  <c r="J8" i="18"/>
  <c r="J27" i="18"/>
  <c r="J22" i="18"/>
  <c r="I8" i="18"/>
  <c r="I7" i="18" s="1"/>
  <c r="L27" i="18"/>
  <c r="L22" i="18"/>
  <c r="K8" i="18"/>
  <c r="I8" i="19"/>
  <c r="I7" i="19" s="1"/>
  <c r="L13" i="18" l="1"/>
  <c r="J13" i="18"/>
  <c r="K13" i="18"/>
  <c r="J17" i="18"/>
  <c r="K17" i="18"/>
  <c r="L17" i="18"/>
  <c r="K22" i="18"/>
  <c r="K27" i="18"/>
  <c r="L8" i="18"/>
  <c r="J7" i="18"/>
  <c r="J8" i="19"/>
  <c r="J7" i="19" s="1"/>
  <c r="K8" i="19"/>
  <c r="K7" i="19" s="1"/>
  <c r="K7" i="18" l="1"/>
  <c r="G10" i="16"/>
  <c r="H19" i="20"/>
  <c r="L19" i="20" s="1"/>
  <c r="L17" i="20" s="1"/>
  <c r="L13" i="20" s="1"/>
  <c r="J23" i="15" s="1"/>
  <c r="H15" i="19" l="1"/>
  <c r="L15" i="19" s="1"/>
  <c r="G18" i="19" l="1"/>
  <c r="H18" i="19" s="1"/>
  <c r="H21" i="20" l="1"/>
  <c r="H20" i="20"/>
  <c r="H18" i="20"/>
  <c r="G17" i="20"/>
  <c r="G13" i="20" s="1"/>
  <c r="E23" i="15" s="1"/>
  <c r="F17" i="20"/>
  <c r="F13" i="20" s="1"/>
  <c r="D23" i="15" s="1"/>
  <c r="H9" i="20"/>
  <c r="G21" i="11"/>
  <c r="G8" i="11"/>
  <c r="G13" i="16"/>
  <c r="E11" i="15"/>
  <c r="F11" i="15"/>
  <c r="D11" i="15"/>
  <c r="F7" i="18"/>
  <c r="H33" i="18"/>
  <c r="H32" i="18" s="1"/>
  <c r="G32" i="18"/>
  <c r="F32" i="18"/>
  <c r="H31" i="18"/>
  <c r="H30" i="18"/>
  <c r="G30" i="18"/>
  <c r="F30" i="18"/>
  <c r="H16" i="18"/>
  <c r="H15" i="18" s="1"/>
  <c r="G15" i="18"/>
  <c r="F15" i="18"/>
  <c r="G26" i="18"/>
  <c r="H17" i="19"/>
  <c r="H12" i="19"/>
  <c r="H13" i="19"/>
  <c r="H17" i="20" l="1"/>
  <c r="H13" i="20" s="1"/>
  <c r="F23" i="15" s="1"/>
  <c r="E10" i="15"/>
  <c r="F10" i="15"/>
  <c r="H33" i="20"/>
  <c r="H32" i="20"/>
  <c r="H31" i="20"/>
  <c r="H30" i="20"/>
  <c r="G29" i="20"/>
  <c r="G25" i="20" s="1"/>
  <c r="E24" i="15" s="1"/>
  <c r="H10" i="20"/>
  <c r="H8" i="20"/>
  <c r="G7" i="20"/>
  <c r="G3" i="20" s="1"/>
  <c r="E22" i="15" s="1"/>
  <c r="F7" i="20"/>
  <c r="H9" i="11"/>
  <c r="H10" i="11"/>
  <c r="H11" i="11"/>
  <c r="H12" i="11"/>
  <c r="H13" i="11"/>
  <c r="H14" i="11"/>
  <c r="H15" i="11"/>
  <c r="L15" i="11" s="1"/>
  <c r="L7" i="11" s="1"/>
  <c r="L3" i="11" s="1"/>
  <c r="J21" i="15" s="1"/>
  <c r="H16" i="11"/>
  <c r="H17" i="11"/>
  <c r="H18" i="11"/>
  <c r="H19" i="11"/>
  <c r="L19" i="11" s="1"/>
  <c r="H20" i="11"/>
  <c r="H21" i="11"/>
  <c r="H22" i="11"/>
  <c r="H23" i="11"/>
  <c r="H24" i="11"/>
  <c r="L24" i="11" s="1"/>
  <c r="H25" i="11"/>
  <c r="L25" i="11" s="1"/>
  <c r="H26" i="11"/>
  <c r="H27" i="11"/>
  <c r="H28" i="11"/>
  <c r="H29" i="11"/>
  <c r="H30" i="11"/>
  <c r="L30" i="11" s="1"/>
  <c r="H8" i="11"/>
  <c r="H9" i="16"/>
  <c r="L9" i="16" s="1"/>
  <c r="L7" i="16" s="1"/>
  <c r="L3" i="16" s="1"/>
  <c r="J20" i="15" s="1"/>
  <c r="H10" i="16"/>
  <c r="H11" i="16"/>
  <c r="H12" i="16"/>
  <c r="H13" i="16"/>
  <c r="H14" i="16"/>
  <c r="H15" i="16"/>
  <c r="H8" i="16"/>
  <c r="G7" i="16"/>
  <c r="G3" i="16" s="1"/>
  <c r="E20" i="15" s="1"/>
  <c r="G22" i="17"/>
  <c r="G21" i="17" s="1"/>
  <c r="F21" i="17"/>
  <c r="E21" i="17"/>
  <c r="G20" i="17"/>
  <c r="G19" i="17" s="1"/>
  <c r="F19" i="17"/>
  <c r="F18" i="17" s="1"/>
  <c r="F14" i="17" s="1"/>
  <c r="E19" i="17"/>
  <c r="E18" i="17"/>
  <c r="E14" i="17"/>
  <c r="G9" i="17"/>
  <c r="G8" i="17"/>
  <c r="F8" i="17"/>
  <c r="G7" i="17"/>
  <c r="F7" i="17"/>
  <c r="G3" i="17"/>
  <c r="F3" i="17"/>
  <c r="H29" i="18"/>
  <c r="H28" i="18"/>
  <c r="H27" i="18" s="1"/>
  <c r="G27" i="18"/>
  <c r="G22" i="18"/>
  <c r="G17" i="18"/>
  <c r="G13" i="18"/>
  <c r="G10" i="18"/>
  <c r="G8" i="18"/>
  <c r="H10" i="19"/>
  <c r="H11" i="19"/>
  <c r="H14" i="19"/>
  <c r="H16" i="19"/>
  <c r="H19" i="19"/>
  <c r="L19" i="19" s="1"/>
  <c r="L7" i="19" s="1"/>
  <c r="H26" i="18"/>
  <c r="H25" i="18"/>
  <c r="H24" i="18"/>
  <c r="H23" i="18"/>
  <c r="H21" i="18"/>
  <c r="H20" i="18"/>
  <c r="H19" i="18"/>
  <c r="H18" i="18"/>
  <c r="H14" i="18"/>
  <c r="H13" i="18" s="1"/>
  <c r="H12" i="18"/>
  <c r="H11" i="18"/>
  <c r="H10" i="18" s="1"/>
  <c r="H9" i="18"/>
  <c r="H8" i="18" s="1"/>
  <c r="H9" i="19"/>
  <c r="G8" i="19"/>
  <c r="J26" i="15" l="1"/>
  <c r="H17" i="18"/>
  <c r="G7" i="18"/>
  <c r="G3" i="18" s="1"/>
  <c r="E9" i="15" s="1"/>
  <c r="H7" i="20"/>
  <c r="H3" i="20" s="1"/>
  <c r="F22" i="15" s="1"/>
  <c r="H29" i="20"/>
  <c r="H25" i="20" s="1"/>
  <c r="F24" i="15" s="1"/>
  <c r="H7" i="16"/>
  <c r="H22" i="18"/>
  <c r="H7" i="18" s="1"/>
  <c r="H3" i="18" s="1"/>
  <c r="F9" i="15" s="1"/>
  <c r="H8" i="19"/>
  <c r="H7" i="19" s="1"/>
  <c r="H3" i="19" s="1"/>
  <c r="F8" i="15" s="1"/>
  <c r="G7" i="19"/>
  <c r="G3" i="19" s="1"/>
  <c r="E8" i="15" s="1"/>
  <c r="G7" i="11"/>
  <c r="G3" i="11" s="1"/>
  <c r="E21" i="15" s="1"/>
  <c r="E26" i="15" s="1"/>
  <c r="H7" i="11"/>
  <c r="H3" i="11" s="1"/>
  <c r="F21" i="15" s="1"/>
  <c r="G18" i="17"/>
  <c r="G14" i="17" s="1"/>
  <c r="E13" i="15" l="1"/>
  <c r="E28" i="15" s="1"/>
  <c r="F13" i="15"/>
  <c r="F24" i="11"/>
  <c r="F25" i="11" l="1"/>
  <c r="F30" i="11" l="1"/>
  <c r="F22" i="18" l="1"/>
  <c r="F17" i="18"/>
  <c r="F29" i="20" l="1"/>
  <c r="F8" i="19" l="1"/>
  <c r="F7" i="19" s="1"/>
  <c r="F7" i="16" l="1"/>
  <c r="H3" i="16" s="1"/>
  <c r="F20" i="15" s="1"/>
  <c r="F26" i="15" s="1"/>
  <c r="F28" i="15" s="1"/>
  <c r="F10" i="18" l="1"/>
  <c r="F27" i="18" l="1"/>
  <c r="F13" i="18"/>
  <c r="F8" i="18"/>
  <c r="F3" i="18" l="1"/>
  <c r="D9" i="15" s="1"/>
  <c r="F25" i="20"/>
  <c r="D24" i="15" s="1"/>
  <c r="F3" i="16"/>
  <c r="D20" i="15" s="1"/>
  <c r="F3" i="19"/>
  <c r="D8" i="15" s="1"/>
  <c r="F3" i="20"/>
  <c r="D22" i="15" s="1"/>
  <c r="F7" i="11"/>
  <c r="E8" i="17"/>
  <c r="E7" i="17"/>
  <c r="E3" i="17" s="1"/>
  <c r="F3" i="11" l="1"/>
  <c r="D21" i="15" s="1"/>
  <c r="D10" i="15"/>
  <c r="D26" i="15"/>
  <c r="D13" i="15" l="1"/>
  <c r="D28" i="15" s="1"/>
</calcChain>
</file>

<file path=xl/sharedStrings.xml><?xml version="1.0" encoding="utf-8"?>
<sst xmlns="http://schemas.openxmlformats.org/spreadsheetml/2006/main" count="297" uniqueCount="173">
  <si>
    <t>Taxes, preus públics i altres ingressos</t>
  </si>
  <si>
    <t xml:space="preserve">Transferències corrents </t>
  </si>
  <si>
    <t>Ingressos patrimonials</t>
  </si>
  <si>
    <t>Despeses de Personal</t>
  </si>
  <si>
    <t>Despeses corrents de béns i serveis</t>
  </si>
  <si>
    <t>Inversions reals</t>
  </si>
  <si>
    <t>Despeses financeres</t>
  </si>
  <si>
    <t>Previsió estat d'ingressos</t>
  </si>
  <si>
    <t xml:space="preserve">Capítol  </t>
  </si>
  <si>
    <t>Descripció</t>
  </si>
  <si>
    <t>Ajuntament BCN</t>
  </si>
  <si>
    <t>ATM</t>
  </si>
  <si>
    <t>Diputació de Barcelona</t>
  </si>
  <si>
    <t>Generalitat de Catalunya</t>
  </si>
  <si>
    <t>TOTAL PREVISIÓ ESTAT D'INGRESSOS</t>
  </si>
  <si>
    <t xml:space="preserve">   Descripció</t>
  </si>
  <si>
    <t xml:space="preserve">Pressupost </t>
  </si>
  <si>
    <t>PREVISIÓ ESTAT DE DESPESES: Programa: 462.00</t>
  </si>
  <si>
    <t>TOTAL PREVISIÓ ESTAT DE DESPESES</t>
  </si>
  <si>
    <t>CAPÍTOL 3: Taxes, preus públics i altres ingressos</t>
  </si>
  <si>
    <t>Capítol  /  Concepte</t>
  </si>
  <si>
    <t>Altres ingressos diversos</t>
  </si>
  <si>
    <t>Enquesta de Mobilitat en dia Feiner (EMEF)</t>
  </si>
  <si>
    <t>Suport  OHB 2024 (25%)</t>
  </si>
  <si>
    <t>Ajuntament BCN (IMHAB)</t>
  </si>
  <si>
    <t>Xifres habitatge</t>
  </si>
  <si>
    <t xml:space="preserve">Estratègia d'envelliment </t>
  </si>
  <si>
    <t>Generalitat de Catalunya (Drets Socials)</t>
  </si>
  <si>
    <t>Metabolisme a Catalunya: MuSIASEM</t>
  </si>
  <si>
    <t>Generalitat de Catalunya (Acció Climàtica)</t>
  </si>
  <si>
    <t>Explotació mostra municipal EVAMB 2025</t>
  </si>
  <si>
    <t>Ajuntament Hospitalet de Llobregat</t>
  </si>
  <si>
    <t>Altres estudis o activitats</t>
  </si>
  <si>
    <t>Varis</t>
  </si>
  <si>
    <t xml:space="preserve">CAPÍTOL 4: Transferències corrents </t>
  </si>
  <si>
    <t>Pressupost</t>
  </si>
  <si>
    <t>Departament d'Empresa i Treball (Gencat)</t>
  </si>
  <si>
    <t>Global Entrepreneurship Monitor Catalunya</t>
  </si>
  <si>
    <t>D'organismes autònoms i agències de les comunitats autònomes</t>
  </si>
  <si>
    <t>Aportació OHB 2025 (12,5%) _ Incasòl</t>
  </si>
  <si>
    <t>Aportació OHB 2025 (12,5%) _ Agència Habitatge Catalunya</t>
  </si>
  <si>
    <t>Universitat Autònoma de Barcelona</t>
  </si>
  <si>
    <t>Aportació Institucional</t>
  </si>
  <si>
    <t xml:space="preserve">Aportació Institucional </t>
  </si>
  <si>
    <t xml:space="preserve">Contracte Programa </t>
  </si>
  <si>
    <t>Aportació OHB 2025 (25%)</t>
  </si>
  <si>
    <t>Ajuntament de Barcelona</t>
  </si>
  <si>
    <t>Contracte Programa Àrea Drets Socials</t>
  </si>
  <si>
    <t>Pla del Joc 2025 (Ecologia Urbana)</t>
  </si>
  <si>
    <t>Àrea Metropolitana de Barcelona</t>
  </si>
  <si>
    <t>Aportació OHB 2024 (25%)</t>
  </si>
  <si>
    <t>CAPÍTOL 5: Ingressos patrimonials</t>
  </si>
  <si>
    <t>Interessos de dipòsits</t>
  </si>
  <si>
    <t>CAPÍTOL 1: Despeses de personal</t>
  </si>
  <si>
    <t>Programa</t>
  </si>
  <si>
    <t>Capítol / concepte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</si>
  <si>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</si>
  <si>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</si>
  <si>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</si>
  <si>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</si>
  <si>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</si>
  <si>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</si>
  <si>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</si>
  <si>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</si>
  <si>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</si>
  <si>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</si>
  <si>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</si>
  <si>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</si>
  <si>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</si>
  <si>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</si>
  <si>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</si>
  <si>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</si>
  <si>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</si>
  <si>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</si>
  <si>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</si>
  <si>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</si>
  <si>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</si>
  <si>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</si>
  <si>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</si>
  <si>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</si>
  <si>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</si>
  <si>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</si>
  <si>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</si>
  <si>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</si>
  <si>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</si>
  <si>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per a processos d'informació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</si>
  <si>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</si>
  <si>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</si>
  <si>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</si>
  <si>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</si>
  <si>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</si>
  <si>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</si>
  <si>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22003</t>
  </si>
  <si>
    <t xml:space="preserve">Llicències i programes informàtics 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</si>
  <si>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</si>
  <si>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</si>
  <si>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</si>
  <si>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</si>
  <si>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</si>
  <si>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</si>
  <si>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</si>
  <si>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</si>
  <si>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</si>
  <si>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</si>
  <si>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</si>
  <si>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</si>
  <si>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22610</t>
  </si>
  <si>
    <t>Comunicació</t>
  </si>
  <si>
    <t>22699</t>
  </si>
  <si>
    <t>Altres despeses diverses</t>
  </si>
  <si>
    <t>22706</t>
  </si>
  <si>
    <t>Estudis i treballs tècnics*</t>
  </si>
  <si>
    <t>22799</t>
  </si>
  <si>
    <t>Treballs realitzats per persones físiques o jurídiques**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</si>
  <si>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</si>
  <si>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</si>
  <si>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</si>
  <si>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</si>
  <si>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</si>
  <si>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</si>
  <si>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</si>
  <si>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</si>
  <si>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</si>
  <si>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>Despeses de publicacions***</t>
  </si>
  <si>
    <t>* EVAMB+ECURB+ERLlobregat+GEMUAB+TCGEM+EMEF+PMMU+Màster+Direcció+Egarsat+Notari+OHB+IIAB</t>
  </si>
  <si>
    <t>** JMedina+OHB+IIAB</t>
  </si>
  <si>
    <t>*** AMB Xifres+RPapers67+ GEM+Anuari</t>
  </si>
  <si>
    <t xml:space="preserve">CAPÍTOL 3: Despeses financeres </t>
  </si>
  <si>
    <t>31000</t>
  </si>
  <si>
    <t>Interessos de préstecs d'ens de fora del Sector Públic</t>
  </si>
  <si>
    <t>Altres despeses financeres</t>
  </si>
  <si>
    <t xml:space="preserve">CAPÍTOL 6: Inversions reals </t>
  </si>
  <si>
    <t>63300</t>
  </si>
  <si>
    <t>Maquinaria, instal·lacions tècniques i utillatge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</si>
  <si>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</si>
  <si>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</si>
  <si>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</si>
  <si>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</si>
  <si>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</si>
  <si>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</si>
  <si>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Modificació crèdit</t>
  </si>
  <si>
    <t>Pressupost              actual</t>
  </si>
  <si>
    <t>Actius financers</t>
  </si>
  <si>
    <t>CAPÍTOL 8: Actius financers</t>
  </si>
  <si>
    <t>Romanent de Tresoreria amb despesa afectada</t>
  </si>
  <si>
    <t>Romanent de Tresoreria per a despeses generals</t>
  </si>
  <si>
    <t>Pla mobilitat UAB</t>
  </si>
  <si>
    <t>Universitat Autònoma BCN</t>
  </si>
  <si>
    <t>Societats mercantils, entitats públiques empresarials</t>
  </si>
  <si>
    <t>Fundació Universitat de Balmes</t>
  </si>
  <si>
    <t>D'empreses privades</t>
  </si>
  <si>
    <t>Zabala</t>
  </si>
  <si>
    <t>Altres transferències de la Unió Europea</t>
  </si>
  <si>
    <t>UE (MICAD)</t>
  </si>
  <si>
    <t>31100</t>
  </si>
  <si>
    <t>Despeses de formalització, modificació i cancel·lació</t>
  </si>
  <si>
    <t>CAPÍTOL 4: Transferències corrents</t>
  </si>
  <si>
    <t>Transferències corrents</t>
  </si>
  <si>
    <t>45200</t>
  </si>
  <si>
    <t>45390</t>
  </si>
  <si>
    <t>46700</t>
  </si>
  <si>
    <t>A fundacions de les comunitats autònomes</t>
  </si>
  <si>
    <t>Altres subvencions societats mercantils, entitats públiques</t>
  </si>
  <si>
    <t>A Consorcis</t>
  </si>
  <si>
    <t>45300</t>
  </si>
  <si>
    <t>Pressupost Institut Metròpoli 2025</t>
  </si>
  <si>
    <t xml:space="preserve">Drets reconeguts </t>
  </si>
  <si>
    <t>Deutors</t>
  </si>
  <si>
    <t>Ingressos (cobrat)</t>
  </si>
  <si>
    <t>Saldo</t>
  </si>
  <si>
    <t>Obligacions reconegudes</t>
  </si>
  <si>
    <t>Creditors</t>
  </si>
  <si>
    <t>Despeses (pagat)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</si>
</sst>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#,##0.00;\-#,###,##0.00;"/>
    <numFmt numFmtId="165" formatCode="0.00\ %"/>
  </numFmts>
  <fonts count="36" x14ac:knownFonts="1">
    <font>
      <sz val="10"/>
      <color rgb="FF000000"/>
      <name val="Open Sans"/>
      <family val="2"/>
      <scheme val="minor"/>
    </font>
    <font>
      <sz val="8"/>
      <name val="Open Sans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i/>
      <sz val="10"/>
      <color theme="1"/>
      <name val="Open Sans"/>
      <family val="2"/>
    </font>
    <font>
      <i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sz val="10"/>
      <name val="Open Sans"/>
      <family val="2"/>
      <scheme val="minor"/>
    </font>
    <font>
      <sz val="10"/>
      <color rgb="FF1D1C1D"/>
      <name val="Open Sans"/>
      <family val="2"/>
      <scheme val="minor"/>
    </font>
    <font>
      <b/>
      <sz val="10"/>
      <color rgb="FF000000"/>
      <name val="Open Sans"/>
      <family val="2"/>
      <scheme val="minor"/>
    </font>
    <font>
      <b/>
      <sz val="10"/>
      <color theme="1"/>
      <name val="Atkinson Hyperlegible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9" fontId="27" fillId="0" borderId="17" applyProtection="0">
      <alignment vertical="center"/>
      <protection locked="0"/>
    </xf>
    <xf numFmtId="43" fontId="22" fillId="0" borderId="0" applyFill="0" applyBorder="0" applyAlignment="0" applyProtection="0"/>
    <xf numFmtId="41" fontId="22" fillId="0" borderId="0" applyFill="0" applyBorder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165" fontId="22" fillId="0" borderId="0" applyFill="0" applyBorder="0" applyAlignment="0" applyProtection="0"/>
    <xf numFmtId="49" fontId="29" fillId="0" borderId="0" applyProtection="0">
      <alignment vertical="center"/>
    </xf>
    <xf numFmtId="0" fontId="11" fillId="0" borderId="9" applyNumberFormat="0" applyFill="0" applyAlignment="0" applyProtection="0"/>
    <xf numFmtId="49" fontId="30" fillId="0" borderId="0" applyProtection="0">
      <alignment vertical="center"/>
    </xf>
    <xf numFmtId="49" fontId="31" fillId="0" borderId="0" applyProtection="0">
      <alignment vertical="center"/>
    </xf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0" applyNumberFormat="0" applyAlignment="0" applyProtection="0"/>
    <xf numFmtId="0" fontId="17" fillId="6" borderId="11" applyNumberFormat="0" applyAlignment="0" applyProtection="0"/>
    <xf numFmtId="0" fontId="18" fillId="6" borderId="10" applyNumberFormat="0" applyAlignment="0" applyProtection="0"/>
    <xf numFmtId="0" fontId="19" fillId="0" borderId="12" applyNumberFormat="0" applyFill="0" applyAlignment="0" applyProtection="0"/>
    <xf numFmtId="0" fontId="20" fillId="7" borderId="13" applyNumberFormat="0" applyAlignment="0" applyProtection="0"/>
    <xf numFmtId="0" fontId="24" fillId="0" borderId="0" applyNumberFormat="0" applyFill="0" applyProtection="0">
      <alignment vertical="center"/>
    </xf>
    <xf numFmtId="0" fontId="10" fillId="8" borderId="14" applyNumberFormat="0" applyFont="0" applyAlignment="0" applyProtection="0"/>
    <xf numFmtId="49" fontId="23" fillId="0" borderId="0" applyProtection="0">
      <alignment vertical="center"/>
    </xf>
    <xf numFmtId="0" fontId="21" fillId="0" borderId="15" applyNumberFormat="0" applyFill="0" applyAlignment="0" applyProtection="0"/>
    <xf numFmtId="0" fontId="25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5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5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5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49" fontId="28" fillId="0" borderId="16">
      <alignment vertical="center"/>
    </xf>
    <xf numFmtId="4" fontId="26" fillId="0" borderId="18" applyAlignment="0">
      <alignment horizontal="center" vertical="center" wrapText="1"/>
    </xf>
    <xf numFmtId="3" fontId="27" fillId="33" borderId="18" applyAlignment="0">
      <alignment horizontal="left"/>
    </xf>
  </cellStyleXfs>
  <cellXfs count="105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7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1" fontId="4" fillId="0" borderId="6" xfId="0" quotePrefix="1" applyNumberFormat="1" applyFont="1" applyBorder="1" applyAlignment="1">
      <alignment horizontal="center"/>
    </xf>
    <xf numFmtId="0" fontId="4" fillId="0" borderId="6" xfId="0" applyFont="1" applyBorder="1"/>
    <xf numFmtId="4" fontId="8" fillId="0" borderId="6" xfId="0" applyNumberFormat="1" applyFont="1" applyBorder="1" applyAlignment="1">
      <alignment horizontal="left"/>
    </xf>
    <xf numFmtId="4" fontId="4" fillId="0" borderId="6" xfId="0" applyNumberFormat="1" applyFont="1" applyBorder="1"/>
    <xf numFmtId="1" fontId="2" fillId="0" borderId="0" xfId="0" applyNumberFormat="1" applyFont="1" applyAlignment="1">
      <alignment horizontal="right"/>
    </xf>
    <xf numFmtId="0" fontId="2" fillId="0" borderId="7" xfId="0" applyFont="1" applyBorder="1"/>
    <xf numFmtId="4" fontId="3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left"/>
    </xf>
    <xf numFmtId="4" fontId="6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" fontId="4" fillId="0" borderId="3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1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9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49" fontId="2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1" fontId="6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9" fontId="27" fillId="0" borderId="17" xfId="1" applyProtection="1">
      <alignment vertical="center"/>
    </xf>
    <xf numFmtId="49" fontId="31" fillId="0" borderId="0" xfId="10">
      <alignment vertical="center"/>
    </xf>
    <xf numFmtId="1" fontId="2" fillId="0" borderId="18" xfId="0" quotePrefix="1" applyNumberFormat="1" applyFont="1" applyBorder="1" applyAlignment="1">
      <alignment horizontal="center"/>
    </xf>
    <xf numFmtId="0" fontId="2" fillId="0" borderId="18" xfId="0" applyFont="1" applyBorder="1"/>
    <xf numFmtId="49" fontId="30" fillId="0" borderId="0" xfId="9">
      <alignment vertical="center"/>
    </xf>
    <xf numFmtId="2" fontId="31" fillId="0" borderId="0" xfId="10" applyNumberFormat="1" applyAlignment="1">
      <alignment horizontal="right" vertical="center"/>
    </xf>
    <xf numFmtId="4" fontId="26" fillId="0" borderId="18" xfId="49" applyAlignment="1">
      <alignment horizontal="center" vertical="center" wrapText="1"/>
    </xf>
    <xf numFmtId="4" fontId="26" fillId="0" borderId="18" xfId="49" applyAlignment="1">
      <alignment vertical="center"/>
    </xf>
    <xf numFmtId="4" fontId="26" fillId="0" borderId="18" xfId="49" applyAlignment="1">
      <alignment horizontal="right" vertical="center" wrapText="1"/>
    </xf>
    <xf numFmtId="4" fontId="26" fillId="0" borderId="18" xfId="49" applyAlignment="1">
      <alignment horizontal="center" vertical="center"/>
    </xf>
    <xf numFmtId="3" fontId="27" fillId="33" borderId="18" xfId="50" applyAlignment="1">
      <alignment horizontal="left"/>
    </xf>
    <xf numFmtId="3" fontId="27" fillId="33" borderId="18" xfId="50" applyAlignment="1"/>
    <xf numFmtId="4" fontId="26" fillId="0" borderId="18" xfId="49" applyAlignment="1">
      <alignment horizontal="left" vertical="center" wrapText="1"/>
    </xf>
    <xf numFmtId="4" fontId="26" fillId="0" borderId="18" xfId="49" applyAlignment="1">
      <alignment vertical="center" wrapText="1"/>
    </xf>
    <xf numFmtId="3" fontId="27" fillId="33" borderId="18" xfId="50" applyAlignment="1">
      <alignment horizontal="right"/>
    </xf>
    <xf numFmtId="2" fontId="27" fillId="33" borderId="18" xfId="50" applyNumberFormat="1" applyAlignment="1"/>
    <xf numFmtId="4" fontId="27" fillId="33" borderId="18" xfId="50" applyNumberFormat="1" applyAlignment="1"/>
    <xf numFmtId="4" fontId="31" fillId="0" borderId="0" xfId="10" applyNumberFormat="1">
      <alignment vertical="center"/>
    </xf>
    <xf numFmtId="4" fontId="31" fillId="0" borderId="0" xfId="10" applyNumberFormat="1" applyAlignment="1">
      <alignment horizontal="right" vertical="center"/>
    </xf>
    <xf numFmtId="49" fontId="29" fillId="0" borderId="0" xfId="7">
      <alignment vertical="center"/>
    </xf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2" fillId="0" borderId="2" xfId="0" applyNumberFormat="1" applyFont="1" applyBorder="1" applyAlignment="1">
      <alignment horizontal="right"/>
    </xf>
    <xf numFmtId="4" fontId="33" fillId="0" borderId="19" xfId="0" applyNumberFormat="1" applyFont="1" applyBorder="1"/>
    <xf numFmtId="4" fontId="33" fillId="0" borderId="2" xfId="0" applyNumberFormat="1" applyFont="1" applyBorder="1"/>
    <xf numFmtId="4" fontId="7" fillId="0" borderId="18" xfId="0" applyNumberFormat="1" applyFont="1" applyBorder="1"/>
    <xf numFmtId="4" fontId="7" fillId="0" borderId="2" xfId="0" applyNumberFormat="1" applyFont="1" applyBorder="1"/>
    <xf numFmtId="49" fontId="34" fillId="0" borderId="0" xfId="10" applyFont="1">
      <alignment vertical="center"/>
    </xf>
    <xf numFmtId="43" fontId="35" fillId="0" borderId="0" xfId="2" applyFont="1" applyAlignment="1">
      <alignment vertical="center"/>
    </xf>
    <xf numFmtId="49" fontId="27" fillId="0" borderId="0" xfId="1" applyBorder="1" applyProtection="1">
      <alignment vertical="center"/>
    </xf>
    <xf numFmtId="0" fontId="2" fillId="0" borderId="20" xfId="0" applyFont="1" applyBorder="1"/>
    <xf numFmtId="3" fontId="6" fillId="33" borderId="18" xfId="0" applyNumberFormat="1" applyFont="1" applyFill="1" applyBorder="1" applyAlignment="1">
      <alignment horizontal="left" vertical="center"/>
    </xf>
    <xf numFmtId="0" fontId="7" fillId="33" borderId="18" xfId="0" applyFont="1" applyFill="1" applyBorder="1" applyAlignment="1">
      <alignment vertical="center"/>
    </xf>
    <xf numFmtId="4" fontId="6" fillId="33" borderId="1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right"/>
    </xf>
    <xf numFmtId="4" fontId="4" fillId="0" borderId="3" xfId="0" applyNumberFormat="1" applyFont="1" applyBorder="1"/>
  </cellXfs>
  <cellStyles count="51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59951</xdr:colOff>
      <xdr:row>1</xdr:row>
      <xdr:rowOff>15327</xdr:rowOff>
    </xdr:from>
    <xdr:to>
      <xdr:col>9</xdr:col>
      <xdr:colOff>767367</xdr:colOff>
      <xdr:row>2</xdr:row>
      <xdr:rowOff>68427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64127" y="205827"/>
          <a:ext cx="1480622" cy="400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200024</xdr:colOff>
      <xdr:row>0</xdr:row>
      <xdr:rowOff>120463</xdr:rowOff>
    </xdr:from>
    <xdr:to>
      <xdr:col>11</xdr:col>
      <xdr:colOff>886005</xdr:colOff>
      <xdr:row>1</xdr:row>
      <xdr:rowOff>11638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48EF489-E0C1-533C-4554-C97D1F49F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5142" y="120463"/>
          <a:ext cx="1459187" cy="395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95250</xdr:rowOff>
    </xdr:from>
    <xdr:to>
      <xdr:col>11</xdr:col>
      <xdr:colOff>1042425</xdr:colOff>
      <xdr:row>0</xdr:row>
      <xdr:rowOff>491250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6EC368-305A-0E93-6821-DC3B79DD6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1025" y="95250"/>
          <a:ext cx="1452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85725</xdr:rowOff>
    </xdr:from>
    <xdr:to>
      <xdr:col>10</xdr:col>
      <xdr:colOff>755038</xdr:colOff>
      <xdr:row>0</xdr:row>
      <xdr:rowOff>481725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677538B-2AA4-13F9-80CB-41DFA841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85725"/>
          <a:ext cx="1478938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85725</xdr:rowOff>
    </xdr:from>
    <xdr:to>
      <xdr:col>11</xdr:col>
      <xdr:colOff>888388</xdr:colOff>
      <xdr:row>0</xdr:row>
      <xdr:rowOff>481725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058BA4A-0F10-DC13-154C-4DC2AE22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6225" y="85725"/>
          <a:ext cx="1478938" cy="39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212863</xdr:colOff>
      <xdr:row>0</xdr:row>
      <xdr:rowOff>122169</xdr:rowOff>
    </xdr:from>
    <xdr:to>
      <xdr:col>11</xdr:col>
      <xdr:colOff>930632</xdr:colOff>
      <xdr:row>1</xdr:row>
      <xdr:rowOff>12930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64F9B3B6-45FA-EF6C-4400-FBBA6D64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7406" y="122169"/>
          <a:ext cx="1488052" cy="39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123825</xdr:rowOff>
    </xdr:from>
    <xdr:to>
      <xdr:col>11</xdr:col>
      <xdr:colOff>755038</xdr:colOff>
      <xdr:row>1</xdr:row>
      <xdr:rowOff>15000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6E9CCA17-FDC6-D96C-6F20-B830F9AF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123825"/>
          <a:ext cx="1478938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3"/>
  <sheetViews>
    <sheetView showGridLines="0" tabSelected="1" zoomScaleNormal="100" workbookViewId="0">
      <selection activeCell="B2" sqref="B2"/>
    </sheetView>
  </sheetViews>
  <sheetFormatPr defaultColWidth="11.5703125" defaultRowHeight="15" x14ac:dyDescent="0.3"/>
  <cols>
    <col min="1" max="1" width="7" style="1" customWidth="1"/>
    <col min="2" max="2" width="10.7109375" style="1" customWidth="1"/>
    <col min="3" max="3" width="64.42578125" style="1" customWidth="1"/>
    <col min="4" max="4" width="25.85546875" style="1" customWidth="1"/>
    <col min="5" max="5" width="16.85546875" style="1" customWidth="1"/>
    <col min="6" max="6" width="17" style="1" customWidth="1"/>
    <col min="7" max="7" width="13.42578125" style="1" customWidth="1"/>
    <col min="8" max="9" width="11.5703125" style="1"/>
    <col min="10" max="10" width="14.28515625" style="1" customWidth="1"/>
    <col min="11" max="16384" width="11.5703125" style="1"/>
  </cols>
  <sheetData>
    <row r="2" spans="2:10" ht="27" x14ac:dyDescent="0.3">
      <c r="B2" s="69" t="s">
        <v>165</v>
      </c>
      <c r="C2" s="69"/>
    </row>
    <row r="3" spans="2:10" x14ac:dyDescent="0.3">
      <c r="D3" s="98"/>
      <c r="E3" s="98"/>
      <c r="F3" s="98"/>
      <c r="G3" s="98"/>
      <c r="H3" s="98"/>
      <c r="I3" s="98"/>
      <c r="J3" s="98"/>
    </row>
    <row r="4" spans="2:10" x14ac:dyDescent="0.3">
      <c r="B4" s="65" t="s">
        <v>7</v>
      </c>
      <c r="C4" s="65"/>
      <c r="D4" s="97"/>
    </row>
    <row r="6" spans="2:10" s="29" customFormat="1" ht="30.75" customHeight="1" x14ac:dyDescent="0.3">
      <c r="B6" s="71" t="s">
        <v>8</v>
      </c>
      <c r="C6" s="72" t="s">
        <v>15</v>
      </c>
      <c r="D6" s="73" t="s">
        <v>16</v>
      </c>
      <c r="E6" s="73" t="s">
        <v>140</v>
      </c>
      <c r="F6" s="73" t="s">
        <v>141</v>
      </c>
      <c r="G6" s="73" t="s">
        <v>166</v>
      </c>
      <c r="H6" s="73" t="s">
        <v>167</v>
      </c>
      <c r="I6" s="73" t="s">
        <v>168</v>
      </c>
      <c r="J6" s="73" t="s">
        <v>169</v>
      </c>
    </row>
    <row r="7" spans="2:10" x14ac:dyDescent="0.3">
      <c r="B7" s="3"/>
      <c r="C7" s="4"/>
      <c r="D7" s="5"/>
      <c r="E7" s="5"/>
      <c r="F7" s="5"/>
      <c r="G7" s="5"/>
      <c r="H7" s="5"/>
      <c r="I7" s="5"/>
      <c r="J7" s="5"/>
    </row>
    <row r="8" spans="2:10" x14ac:dyDescent="0.3">
      <c r="B8" s="67">
        <v>3</v>
      </c>
      <c r="C8" s="68" t="s">
        <v>0</v>
      </c>
      <c r="D8" s="93">
        <f>'Cap. 3 Ing. vendes'!F3</f>
        <v>857949.39</v>
      </c>
      <c r="E8" s="93">
        <f>'Cap. 3 Ing. vendes'!G3</f>
        <v>179679.73</v>
      </c>
      <c r="F8" s="93">
        <f>'Cap. 3 Ing. vendes'!H3</f>
        <v>1037629.12</v>
      </c>
      <c r="G8" s="93">
        <f>'Cap. 3 Ing. vendes'!I3</f>
        <v>0</v>
      </c>
      <c r="H8" s="93">
        <f>'Cap. 3 Ing. vendes'!J3</f>
        <v>0</v>
      </c>
      <c r="I8" s="93">
        <f>'Cap. 3 Ing. vendes'!K3</f>
        <v>0</v>
      </c>
      <c r="J8" s="93">
        <f>'Cap. 3 Ing. vendes'!L3</f>
        <v>-1037629.12</v>
      </c>
    </row>
    <row r="9" spans="2:10" x14ac:dyDescent="0.3">
      <c r="B9" s="67">
        <v>4</v>
      </c>
      <c r="C9" s="68" t="s">
        <v>1</v>
      </c>
      <c r="D9" s="93">
        <f>'Cap. 4 Ing. Transf.corrents'!F3</f>
        <v>3689911.27</v>
      </c>
      <c r="E9" s="93">
        <f>'Cap. 4 Ing. Transf.corrents'!G3</f>
        <v>270075.93</v>
      </c>
      <c r="F9" s="93">
        <f>'Cap. 4 Ing. Transf.corrents'!H3</f>
        <v>3959987.2</v>
      </c>
      <c r="G9" s="93">
        <f>'Cap. 4 Ing. Transf.corrents'!I3</f>
        <v>0</v>
      </c>
      <c r="H9" s="93">
        <f>'Cap. 4 Ing. Transf.corrents'!J3</f>
        <v>0</v>
      </c>
      <c r="I9" s="93">
        <f>'Cap. 4 Ing. Transf.corrents'!K3</f>
        <v>0</v>
      </c>
      <c r="J9" s="93">
        <f>'Cap. 4 Ing. Transf.corrents'!L3</f>
        <v>-3959987.2</v>
      </c>
    </row>
    <row r="10" spans="2:10" x14ac:dyDescent="0.3">
      <c r="B10" s="67">
        <v>5</v>
      </c>
      <c r="C10" s="68" t="s">
        <v>2</v>
      </c>
      <c r="D10" s="93">
        <f>'Cap. 5,8 Ing. pat-Act.Fin'!E3</f>
        <v>30</v>
      </c>
      <c r="E10" s="93">
        <f>'Cap. 5,8 Ing. pat-Act.Fin'!F3</f>
        <v>0</v>
      </c>
      <c r="F10" s="93">
        <f>'Cap. 5,8 Ing. pat-Act.Fin'!G3</f>
        <v>30</v>
      </c>
      <c r="G10" s="93">
        <f>'Cap. 5,8 Ing. pat-Act.Fin'!H3</f>
        <v>0</v>
      </c>
      <c r="H10" s="93">
        <f>'Cap. 5,8 Ing. pat-Act.Fin'!I3</f>
        <v>0</v>
      </c>
      <c r="I10" s="93">
        <f>'Cap. 5,8 Ing. pat-Act.Fin'!J3</f>
        <v>0</v>
      </c>
      <c r="J10" s="93">
        <f>'Cap. 5,8 Ing. pat-Act.Fin'!K3</f>
        <v>-30</v>
      </c>
    </row>
    <row r="11" spans="2:10" x14ac:dyDescent="0.3">
      <c r="B11" s="67">
        <v>8</v>
      </c>
      <c r="C11" s="68" t="s">
        <v>142</v>
      </c>
      <c r="D11" s="93">
        <f>'Cap. 5,8 Ing. pat-Act.Fin'!E14</f>
        <v>0</v>
      </c>
      <c r="E11" s="93">
        <f>'Cap. 5,8 Ing. pat-Act.Fin'!F14</f>
        <v>197496.77</v>
      </c>
      <c r="F11" s="93">
        <f>'Cap. 5,8 Ing. pat-Act.Fin'!G14</f>
        <v>197496.77</v>
      </c>
      <c r="G11" s="93">
        <f>'Cap. 5,8 Ing. pat-Act.Fin'!H14</f>
        <v>0</v>
      </c>
      <c r="H11" s="93">
        <f>'Cap. 5,8 Ing. pat-Act.Fin'!I14</f>
        <v>0</v>
      </c>
      <c r="I11" s="93">
        <f>'Cap. 5,8 Ing. pat-Act.Fin'!J14</f>
        <v>0</v>
      </c>
      <c r="J11" s="93">
        <f>'Cap. 5,8 Ing. pat-Act.Fin'!K14</f>
        <v>-197496.77</v>
      </c>
    </row>
    <row r="12" spans="2:10" x14ac:dyDescent="0.3">
      <c r="C12" s="6"/>
    </row>
    <row r="13" spans="2:10" s="102" customFormat="1" ht="19.5" customHeight="1" x14ac:dyDescent="0.3">
      <c r="B13" s="99" t="s">
        <v>14</v>
      </c>
      <c r="C13" s="100"/>
      <c r="D13" s="101">
        <f>SUM(D8:D11)</f>
        <v>4547890.66</v>
      </c>
      <c r="E13" s="101">
        <f t="shared" ref="E13:F13" si="0">SUM(E8:E11)</f>
        <v>647252.43000000005</v>
      </c>
      <c r="F13" s="101">
        <f t="shared" si="0"/>
        <v>5195143.09</v>
      </c>
      <c r="G13" s="101">
        <f t="shared" ref="G13:J13" si="1">SUM(G8:G11)</f>
        <v>0</v>
      </c>
      <c r="H13" s="101">
        <f t="shared" si="1"/>
        <v>0</v>
      </c>
      <c r="I13" s="101">
        <f t="shared" si="1"/>
        <v>0</v>
      </c>
      <c r="J13" s="101">
        <f t="shared" si="1"/>
        <v>-5195143.09</v>
      </c>
    </row>
    <row r="14" spans="2:10" x14ac:dyDescent="0.3">
      <c r="B14" s="12"/>
    </row>
    <row r="15" spans="2:10" x14ac:dyDescent="0.3">
      <c r="B15" s="12"/>
    </row>
    <row r="16" spans="2:10" x14ac:dyDescent="0.3">
      <c r="B16" s="65" t="s">
        <v>17</v>
      </c>
      <c r="C16" s="65"/>
      <c r="D16" s="65"/>
      <c r="E16" s="65"/>
      <c r="F16" s="65"/>
      <c r="G16" s="65"/>
      <c r="H16" s="65"/>
      <c r="I16" s="65"/>
      <c r="J16" s="65"/>
    </row>
    <row r="18" spans="2:10" s="29" customFormat="1" ht="33" customHeight="1" x14ac:dyDescent="0.3">
      <c r="B18" s="71" t="s">
        <v>8</v>
      </c>
      <c r="C18" s="72" t="s">
        <v>15</v>
      </c>
      <c r="D18" s="73" t="s">
        <v>16</v>
      </c>
      <c r="E18" s="73" t="s">
        <v>140</v>
      </c>
      <c r="F18" s="73" t="s">
        <v>141</v>
      </c>
      <c r="G18" s="73" t="s">
        <v>170</v>
      </c>
      <c r="H18" s="73" t="s">
        <v>171</v>
      </c>
      <c r="I18" s="73" t="s">
        <v>172</v>
      </c>
      <c r="J18" s="73" t="s">
        <v>169</v>
      </c>
    </row>
    <row r="19" spans="2:10" x14ac:dyDescent="0.3">
      <c r="B19" s="3"/>
      <c r="C19" s="4"/>
      <c r="D19" s="9"/>
      <c r="E19" s="9"/>
      <c r="F19" s="9"/>
      <c r="G19" s="9"/>
      <c r="H19" s="9"/>
      <c r="I19" s="9"/>
      <c r="J19" s="9"/>
    </row>
    <row r="20" spans="2:10" x14ac:dyDescent="0.3">
      <c r="B20" s="67">
        <v>1</v>
      </c>
      <c r="C20" s="68" t="s">
        <v>3</v>
      </c>
      <c r="D20" s="93">
        <f>'Cap. 1 Desp. Personal'!F3</f>
        <v>3469029.3</v>
      </c>
      <c r="E20" s="93">
        <f>'Cap. 1 Desp. Personal'!G3</f>
        <v>281418.99</v>
      </c>
      <c r="F20" s="93">
        <f>'Cap. 1 Desp. Personal'!H3</f>
        <v>3750448.29</v>
      </c>
      <c r="G20" s="93">
        <f>'Cap. 1 Desp. Personal'!I3</f>
        <v>0</v>
      </c>
      <c r="H20" s="93">
        <f>'Cap. 1 Desp. Personal'!J3</f>
        <v>0</v>
      </c>
      <c r="I20" s="93">
        <f>'Cap. 1 Desp. Personal'!K3</f>
        <v>0</v>
      </c>
      <c r="J20" s="93">
        <f>'Cap. 1 Desp. Personal'!L3</f>
        <v>3750448.29</v>
      </c>
    </row>
    <row r="21" spans="2:10" x14ac:dyDescent="0.3">
      <c r="B21" s="67">
        <v>2</v>
      </c>
      <c r="C21" s="68" t="s">
        <v>4</v>
      </c>
      <c r="D21" s="93">
        <f>'Cap. 2 Desp.Corrents'!F3</f>
        <v>1071781.3599999999</v>
      </c>
      <c r="E21" s="93">
        <f>'Cap. 2 Desp.Corrents'!G3</f>
        <v>348315.79</v>
      </c>
      <c r="F21" s="93">
        <f>'Cap. 2 Desp.Corrents'!H3</f>
        <v>1420097.15</v>
      </c>
      <c r="G21" s="93">
        <f>'Cap. 2 Desp.Corrents'!I3</f>
        <v>0</v>
      </c>
      <c r="H21" s="93">
        <f>'Cap. 2 Desp.Corrents'!J3</f>
        <v>0</v>
      </c>
      <c r="I21" s="93">
        <f>'Cap. 2 Desp.Corrents'!K3</f>
        <v>0</v>
      </c>
      <c r="J21" s="93">
        <f>'Cap. 2 Desp.Corrents'!L3</f>
        <v>1420097.15</v>
      </c>
    </row>
    <row r="22" spans="2:10" x14ac:dyDescent="0.3">
      <c r="B22" s="67">
        <v>3</v>
      </c>
      <c r="C22" s="68" t="s">
        <v>6</v>
      </c>
      <c r="D22" s="93">
        <f>'Cap. 3-4-6 Df,TC,Inv'!F3</f>
        <v>830</v>
      </c>
      <c r="E22" s="93">
        <f>'Cap. 3-4-6 Df,TC,Inv'!G3</f>
        <v>8000</v>
      </c>
      <c r="F22" s="93">
        <f>'Cap. 3-4-6 Df,TC,Inv'!H3</f>
        <v>8830</v>
      </c>
      <c r="G22" s="93">
        <f>'Cap. 3-4-6 Df,TC,Inv'!I3</f>
        <v>0</v>
      </c>
      <c r="H22" s="93">
        <f>'Cap. 3-4-6 Df,TC,Inv'!J3</f>
        <v>0</v>
      </c>
      <c r="I22" s="93">
        <f>'Cap. 3-4-6 Df,TC,Inv'!K3</f>
        <v>0</v>
      </c>
      <c r="J22" s="93">
        <f>'Cap. 3-4-6 Df,TC,Inv'!L3</f>
        <v>8830</v>
      </c>
    </row>
    <row r="23" spans="2:10" x14ac:dyDescent="0.3">
      <c r="B23" s="67">
        <v>4</v>
      </c>
      <c r="C23" s="68" t="s">
        <v>157</v>
      </c>
      <c r="D23" s="93">
        <f>'Cap. 3-4-6 Df,TC,Inv'!F13</f>
        <v>0</v>
      </c>
      <c r="E23" s="93">
        <f>'Cap. 3-4-6 Df,TC,Inv'!G13</f>
        <v>9517.65</v>
      </c>
      <c r="F23" s="93">
        <f>'Cap. 3-4-6 Df,TC,Inv'!H13</f>
        <v>9517.65</v>
      </c>
      <c r="G23" s="93">
        <f>'Cap. 3-4-6 Df,TC,Inv'!I13</f>
        <v>0</v>
      </c>
      <c r="H23" s="93">
        <f>'Cap. 3-4-6 Df,TC,Inv'!J13</f>
        <v>0</v>
      </c>
      <c r="I23" s="93">
        <f>'Cap. 3-4-6 Df,TC,Inv'!K13</f>
        <v>0</v>
      </c>
      <c r="J23" s="93">
        <f>'Cap. 3-4-6 Df,TC,Inv'!L13</f>
        <v>9517.65</v>
      </c>
    </row>
    <row r="24" spans="2:10" x14ac:dyDescent="0.3">
      <c r="B24" s="67">
        <v>6</v>
      </c>
      <c r="C24" s="68" t="s">
        <v>5</v>
      </c>
      <c r="D24" s="93">
        <f>'Cap. 3-4-6 Df,TC,Inv'!F25</f>
        <v>6250</v>
      </c>
      <c r="E24" s="93">
        <f>'Cap. 3-4-6 Df,TC,Inv'!G25</f>
        <v>0</v>
      </c>
      <c r="F24" s="93">
        <f>'Cap. 3-4-6 Df,TC,Inv'!H25</f>
        <v>6250</v>
      </c>
      <c r="G24" s="93">
        <f>'Cap. 3-4-6 Df,TC,Inv'!I25</f>
        <v>0</v>
      </c>
      <c r="H24" s="93">
        <f>'Cap. 3-4-6 Df,TC,Inv'!J25</f>
        <v>0</v>
      </c>
      <c r="I24" s="93">
        <f>'Cap. 3-4-6 Df,TC,Inv'!K25</f>
        <v>0</v>
      </c>
      <c r="J24" s="93">
        <f>'Cap. 3-4-6 Df,TC,Inv'!L25</f>
        <v>6250</v>
      </c>
    </row>
    <row r="26" spans="2:10" s="102" customFormat="1" ht="19.5" customHeight="1" x14ac:dyDescent="0.3">
      <c r="B26" s="99" t="s">
        <v>18</v>
      </c>
      <c r="C26" s="100"/>
      <c r="D26" s="101">
        <f>SUM(D20:D25)</f>
        <v>4547890.66</v>
      </c>
      <c r="E26" s="101">
        <f t="shared" ref="E26:F26" si="2">SUM(E19:E25)</f>
        <v>647252.43000000005</v>
      </c>
      <c r="F26" s="101">
        <f t="shared" si="2"/>
        <v>5195143.09</v>
      </c>
      <c r="G26" s="101">
        <f t="shared" ref="G26:J26" si="3">SUM(G19:G25)</f>
        <v>0</v>
      </c>
      <c r="H26" s="101">
        <f t="shared" si="3"/>
        <v>0</v>
      </c>
      <c r="I26" s="101">
        <f t="shared" si="3"/>
        <v>0</v>
      </c>
      <c r="J26" s="101">
        <f t="shared" si="3"/>
        <v>5195143.09</v>
      </c>
    </row>
    <row r="28" spans="2:10" x14ac:dyDescent="0.3">
      <c r="D28" s="8">
        <f>D13-D26</f>
        <v>0</v>
      </c>
      <c r="E28" s="8">
        <f t="shared" ref="E28:I28" si="4">E13-E26</f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>J26+J13</f>
        <v>0</v>
      </c>
    </row>
    <row r="29" spans="2:10" x14ac:dyDescent="0.3">
      <c r="C29" s="64"/>
      <c r="D29" s="8"/>
    </row>
    <row r="30" spans="2:10" x14ac:dyDescent="0.3">
      <c r="D30" s="8"/>
    </row>
    <row r="31" spans="2:10" x14ac:dyDescent="0.3">
      <c r="D31" s="8"/>
    </row>
    <row r="33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showGridLines="0" zoomScaleNormal="100" workbookViewId="0">
      <selection activeCell="B1" sqref="B1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6.85546875" style="1" customWidth="1"/>
    <col min="4" max="4" width="47.42578125" style="1" customWidth="1"/>
    <col min="5" max="5" width="36.42578125" style="1" customWidth="1"/>
    <col min="6" max="6" width="14.7109375" style="1" customWidth="1"/>
    <col min="7" max="7" width="16.140625" style="1" customWidth="1"/>
    <col min="8" max="8" width="19.85546875" style="1" customWidth="1"/>
    <col min="9" max="9" width="14.7109375" style="1" customWidth="1"/>
    <col min="10" max="11" width="11.5703125" style="1"/>
    <col min="12" max="12" width="13.5703125" style="1" customWidth="1"/>
    <col min="13" max="16384" width="11.5703125" style="1"/>
  </cols>
  <sheetData>
    <row r="1" spans="1:12" s="84" customFormat="1" ht="39.75" x14ac:dyDescent="0.3"/>
    <row r="3" spans="1:12" s="10" customFormat="1" x14ac:dyDescent="0.3">
      <c r="A3" s="66" t="s">
        <v>19</v>
      </c>
      <c r="B3" s="66"/>
      <c r="C3" s="66"/>
      <c r="D3" s="66"/>
      <c r="E3" s="66"/>
      <c r="F3" s="83">
        <f t="shared" ref="F3:L3" si="0">F7</f>
        <v>857949.39</v>
      </c>
      <c r="G3" s="83">
        <f t="shared" si="0"/>
        <v>179679.73</v>
      </c>
      <c r="H3" s="83">
        <f t="shared" si="0"/>
        <v>1037629.12</v>
      </c>
      <c r="I3" s="83">
        <f t="shared" si="0"/>
        <v>0</v>
      </c>
      <c r="J3" s="83">
        <f t="shared" si="0"/>
        <v>0</v>
      </c>
      <c r="K3" s="83">
        <f t="shared" si="0"/>
        <v>0</v>
      </c>
      <c r="L3" s="83">
        <f t="shared" si="0"/>
        <v>-1037629.12</v>
      </c>
    </row>
    <row r="5" spans="1:12" s="29" customFormat="1" ht="30" x14ac:dyDescent="0.3">
      <c r="A5" s="28"/>
      <c r="B5" s="71" t="s">
        <v>20</v>
      </c>
      <c r="C5" s="72"/>
      <c r="D5" s="72" t="s">
        <v>9</v>
      </c>
      <c r="E5" s="74"/>
      <c r="F5" s="73" t="s">
        <v>16</v>
      </c>
      <c r="G5" s="73" t="s">
        <v>140</v>
      </c>
      <c r="H5" s="73" t="s">
        <v>141</v>
      </c>
      <c r="I5" s="73" t="s">
        <v>166</v>
      </c>
      <c r="J5" s="73" t="s">
        <v>167</v>
      </c>
      <c r="K5" s="73" t="s">
        <v>168</v>
      </c>
      <c r="L5" s="73" t="s">
        <v>169</v>
      </c>
    </row>
    <row r="6" spans="1:12" x14ac:dyDescent="0.3">
      <c r="B6" s="3"/>
      <c r="C6" s="4"/>
      <c r="D6" s="2"/>
      <c r="E6" s="2"/>
      <c r="F6" s="5"/>
      <c r="I6" s="5"/>
      <c r="J6" s="5"/>
      <c r="K6" s="5"/>
      <c r="L6" s="5"/>
    </row>
    <row r="7" spans="1:12" x14ac:dyDescent="0.3">
      <c r="B7" s="75">
        <v>3</v>
      </c>
      <c r="C7" s="76" t="s">
        <v>0</v>
      </c>
      <c r="D7" s="75"/>
      <c r="E7" s="75"/>
      <c r="F7" s="81">
        <f>F8</f>
        <v>857949.39</v>
      </c>
      <c r="G7" s="81">
        <f t="shared" ref="G7:L7" si="1">G8</f>
        <v>179679.73</v>
      </c>
      <c r="H7" s="81">
        <f t="shared" si="1"/>
        <v>1037629.12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-1037629.12</v>
      </c>
    </row>
    <row r="8" spans="1:12" x14ac:dyDescent="0.3">
      <c r="B8" s="31">
        <v>39900</v>
      </c>
      <c r="C8" s="32" t="s">
        <v>21</v>
      </c>
      <c r="D8" s="33"/>
      <c r="E8" s="33"/>
      <c r="F8" s="34">
        <f>SUM(F9:F19)</f>
        <v>857949.39</v>
      </c>
      <c r="G8" s="34">
        <f t="shared" ref="G8:H8" si="2">SUM(G9:G29)</f>
        <v>179679.73</v>
      </c>
      <c r="H8" s="34">
        <f t="shared" si="2"/>
        <v>1037629.12</v>
      </c>
      <c r="I8" s="34">
        <f t="shared" ref="I8:K8" si="3">SUM(I9:I29)</f>
        <v>0</v>
      </c>
      <c r="J8" s="34">
        <f t="shared" si="3"/>
        <v>0</v>
      </c>
      <c r="K8" s="34">
        <f t="shared" si="3"/>
        <v>0</v>
      </c>
      <c r="L8" s="34">
        <f>SUM(L9:L29)</f>
        <v>-1037629.12</v>
      </c>
    </row>
    <row r="9" spans="1:12" x14ac:dyDescent="0.3">
      <c r="B9" s="52"/>
      <c r="C9" s="7"/>
      <c r="D9" s="54" t="s">
        <v>22</v>
      </c>
      <c r="E9" s="54" t="s">
        <v>11</v>
      </c>
      <c r="F9" s="85">
        <v>590810</v>
      </c>
      <c r="G9" s="23">
        <v>22739</v>
      </c>
      <c r="H9" s="23">
        <f>F9+G9</f>
        <v>613549</v>
      </c>
      <c r="I9" s="23">
        <v>0</v>
      </c>
      <c r="J9" s="23">
        <f>I9-K9</f>
        <v>0</v>
      </c>
      <c r="K9" s="23">
        <v>0</v>
      </c>
      <c r="L9" s="23">
        <f>I9-H9</f>
        <v>-613549</v>
      </c>
    </row>
    <row r="10" spans="1:12" s="7" customFormat="1" x14ac:dyDescent="0.3">
      <c r="B10" s="63"/>
      <c r="D10" s="54" t="s">
        <v>23</v>
      </c>
      <c r="E10" s="54" t="s">
        <v>24</v>
      </c>
      <c r="F10" s="17">
        <v>113808.72</v>
      </c>
      <c r="G10" s="23">
        <v>0</v>
      </c>
      <c r="H10" s="23">
        <f t="shared" ref="H10:H19" si="4">F10+G10</f>
        <v>113808.72</v>
      </c>
      <c r="I10" s="23">
        <v>0</v>
      </c>
      <c r="J10" s="23">
        <f t="shared" ref="J10:J19" si="5">I10-K10</f>
        <v>0</v>
      </c>
      <c r="K10" s="23">
        <v>0</v>
      </c>
      <c r="L10" s="23">
        <f t="shared" ref="L10:L19" si="6">I10-H10</f>
        <v>-113808.72</v>
      </c>
    </row>
    <row r="11" spans="1:12" ht="15.75" customHeight="1" x14ac:dyDescent="0.3">
      <c r="B11" s="63"/>
      <c r="C11" s="7"/>
      <c r="D11" s="54" t="s">
        <v>25</v>
      </c>
      <c r="E11" s="54" t="s">
        <v>24</v>
      </c>
      <c r="F11" s="17">
        <v>25000</v>
      </c>
      <c r="G11" s="94">
        <v>0</v>
      </c>
      <c r="H11" s="23">
        <f t="shared" si="4"/>
        <v>25000</v>
      </c>
      <c r="I11" s="23">
        <v>0</v>
      </c>
      <c r="J11" s="23">
        <f t="shared" si="5"/>
        <v>0</v>
      </c>
      <c r="K11" s="23">
        <v>0</v>
      </c>
      <c r="L11" s="23">
        <f t="shared" si="6"/>
        <v>-25000</v>
      </c>
    </row>
    <row r="12" spans="1:12" ht="15.75" customHeight="1" x14ac:dyDescent="0.3">
      <c r="B12" s="63"/>
      <c r="C12" s="7"/>
      <c r="D12" s="54" t="s">
        <v>32</v>
      </c>
      <c r="E12" s="54" t="s">
        <v>10</v>
      </c>
      <c r="F12" s="17">
        <v>0</v>
      </c>
      <c r="G12" s="94">
        <v>58918.98</v>
      </c>
      <c r="H12" s="23">
        <f t="shared" si="4"/>
        <v>58918.98</v>
      </c>
      <c r="I12" s="23">
        <v>0</v>
      </c>
      <c r="J12" s="23">
        <f t="shared" si="5"/>
        <v>0</v>
      </c>
      <c r="K12" s="23">
        <v>0</v>
      </c>
      <c r="L12" s="23">
        <f t="shared" si="6"/>
        <v>-58918.98</v>
      </c>
    </row>
    <row r="13" spans="1:12" ht="15.75" customHeight="1" x14ac:dyDescent="0.3">
      <c r="B13" s="63"/>
      <c r="C13" s="7"/>
      <c r="D13" s="54" t="s">
        <v>26</v>
      </c>
      <c r="E13" s="54" t="s">
        <v>27</v>
      </c>
      <c r="F13" s="85">
        <v>57838.67</v>
      </c>
      <c r="G13" s="94">
        <v>0</v>
      </c>
      <c r="H13" s="23">
        <f t="shared" si="4"/>
        <v>57838.67</v>
      </c>
      <c r="I13" s="23">
        <v>0</v>
      </c>
      <c r="J13" s="23">
        <f t="shared" si="5"/>
        <v>0</v>
      </c>
      <c r="K13" s="23">
        <v>0</v>
      </c>
      <c r="L13" s="23">
        <f t="shared" si="6"/>
        <v>-57838.67</v>
      </c>
    </row>
    <row r="14" spans="1:12" ht="15.75" customHeight="1" x14ac:dyDescent="0.3">
      <c r="B14" s="63"/>
      <c r="C14" s="7"/>
      <c r="D14" s="54" t="s">
        <v>28</v>
      </c>
      <c r="E14" s="54" t="s">
        <v>29</v>
      </c>
      <c r="F14" s="85">
        <v>30000</v>
      </c>
      <c r="G14" s="94">
        <v>0</v>
      </c>
      <c r="H14" s="23">
        <f t="shared" si="4"/>
        <v>30000</v>
      </c>
      <c r="I14" s="23">
        <v>0</v>
      </c>
      <c r="J14" s="23">
        <f t="shared" si="5"/>
        <v>0</v>
      </c>
      <c r="K14" s="23">
        <v>0</v>
      </c>
      <c r="L14" s="23">
        <f t="shared" si="6"/>
        <v>-30000</v>
      </c>
    </row>
    <row r="15" spans="1:12" ht="15.75" customHeight="1" x14ac:dyDescent="0.3">
      <c r="B15" s="63"/>
      <c r="C15" s="7"/>
      <c r="D15" s="54" t="s">
        <v>32</v>
      </c>
      <c r="E15" s="54" t="s">
        <v>13</v>
      </c>
      <c r="F15" s="85">
        <v>0</v>
      </c>
      <c r="G15" s="94">
        <v>0</v>
      </c>
      <c r="H15" s="23">
        <f t="shared" si="4"/>
        <v>0</v>
      </c>
      <c r="I15" s="23">
        <v>0</v>
      </c>
      <c r="J15" s="23">
        <f t="shared" si="5"/>
        <v>0</v>
      </c>
      <c r="K15" s="23">
        <v>0</v>
      </c>
      <c r="L15" s="23">
        <f t="shared" si="6"/>
        <v>0</v>
      </c>
    </row>
    <row r="16" spans="1:12" ht="15.75" customHeight="1" x14ac:dyDescent="0.3">
      <c r="B16" s="63"/>
      <c r="C16" s="7"/>
      <c r="D16" s="54" t="s">
        <v>30</v>
      </c>
      <c r="E16" s="54" t="s">
        <v>31</v>
      </c>
      <c r="F16" s="85">
        <v>15492</v>
      </c>
      <c r="G16" s="23">
        <v>0</v>
      </c>
      <c r="H16" s="23">
        <f t="shared" si="4"/>
        <v>15492</v>
      </c>
      <c r="I16" s="23">
        <v>0</v>
      </c>
      <c r="J16" s="23">
        <f t="shared" si="5"/>
        <v>0</v>
      </c>
      <c r="K16" s="23">
        <v>0</v>
      </c>
      <c r="L16" s="23">
        <f t="shared" si="6"/>
        <v>-15492</v>
      </c>
    </row>
    <row r="17" spans="2:12" ht="15.75" customHeight="1" x14ac:dyDescent="0.3">
      <c r="B17" s="63"/>
      <c r="C17" s="7"/>
      <c r="D17" s="54" t="s">
        <v>146</v>
      </c>
      <c r="E17" s="54" t="s">
        <v>147</v>
      </c>
      <c r="F17" s="85">
        <v>0</v>
      </c>
      <c r="G17" s="23">
        <v>56034.71</v>
      </c>
      <c r="H17" s="23">
        <f t="shared" si="4"/>
        <v>56034.71</v>
      </c>
      <c r="I17" s="23">
        <v>0</v>
      </c>
      <c r="J17" s="23">
        <f t="shared" si="5"/>
        <v>0</v>
      </c>
      <c r="K17" s="23">
        <v>0</v>
      </c>
      <c r="L17" s="23">
        <f t="shared" si="6"/>
        <v>-56034.71</v>
      </c>
    </row>
    <row r="18" spans="2:12" ht="15.75" customHeight="1" x14ac:dyDescent="0.3">
      <c r="B18" s="63"/>
      <c r="C18" s="7"/>
      <c r="D18" s="54" t="s">
        <v>32</v>
      </c>
      <c r="E18" s="54" t="s">
        <v>12</v>
      </c>
      <c r="F18" s="85">
        <v>0</v>
      </c>
      <c r="G18" s="23">
        <f>14993.52*2</f>
        <v>29987.040000000001</v>
      </c>
      <c r="H18" s="23">
        <f t="shared" si="4"/>
        <v>29987.040000000001</v>
      </c>
      <c r="I18" s="23">
        <v>0</v>
      </c>
      <c r="J18" s="23">
        <f t="shared" si="5"/>
        <v>0</v>
      </c>
      <c r="K18" s="23">
        <v>0</v>
      </c>
      <c r="L18" s="23">
        <f t="shared" si="6"/>
        <v>-29987.040000000001</v>
      </c>
    </row>
    <row r="19" spans="2:12" x14ac:dyDescent="0.3">
      <c r="D19" s="54" t="s">
        <v>32</v>
      </c>
      <c r="E19" s="54" t="s">
        <v>33</v>
      </c>
      <c r="F19" s="85">
        <v>25000</v>
      </c>
      <c r="G19" s="23">
        <f>12000</f>
        <v>12000</v>
      </c>
      <c r="H19" s="23">
        <f t="shared" si="4"/>
        <v>37000</v>
      </c>
      <c r="I19" s="23">
        <v>0</v>
      </c>
      <c r="J19" s="23">
        <f t="shared" si="5"/>
        <v>0</v>
      </c>
      <c r="K19" s="23">
        <v>0</v>
      </c>
      <c r="L19" s="23">
        <f t="shared" si="6"/>
        <v>-37000</v>
      </c>
    </row>
    <row r="20" spans="2:12" x14ac:dyDescent="0.3">
      <c r="I20" s="8"/>
    </row>
    <row r="21" spans="2:12" x14ac:dyDescent="0.3">
      <c r="I21" s="8"/>
    </row>
    <row r="22" spans="2:12" x14ac:dyDescent="0.3">
      <c r="I22" s="8"/>
    </row>
    <row r="23" spans="2:12" x14ac:dyDescent="0.3">
      <c r="I23" s="8"/>
    </row>
    <row r="24" spans="2:12" x14ac:dyDescent="0.3">
      <c r="I24" s="8"/>
    </row>
    <row r="25" spans="2:12" x14ac:dyDescent="0.3">
      <c r="F25" s="8"/>
      <c r="I25" s="8"/>
    </row>
    <row r="26" spans="2:12" x14ac:dyDescent="0.3">
      <c r="F26" s="8"/>
    </row>
    <row r="27" spans="2:12" x14ac:dyDescent="0.3">
      <c r="F27" s="8"/>
    </row>
    <row r="28" spans="2:12" x14ac:dyDescent="0.3">
      <c r="F28" s="8"/>
    </row>
    <row r="29" spans="2:12" x14ac:dyDescent="0.3">
      <c r="F29" s="8"/>
    </row>
    <row r="30" spans="2:12" x14ac:dyDescent="0.3">
      <c r="F30" s="8"/>
    </row>
    <row r="31" spans="2:12" x14ac:dyDescent="0.3">
      <c r="F31" s="8"/>
    </row>
    <row r="32" spans="2:12" x14ac:dyDescent="0.3">
      <c r="F32" s="8"/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showGridLines="0" zoomScaleNormal="100" workbookViewId="0">
      <selection activeCell="B1" sqref="B1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7.42578125" style="1" customWidth="1"/>
    <col min="4" max="4" width="65.42578125" style="1" customWidth="1"/>
    <col min="5" max="5" width="5.140625" style="1" customWidth="1"/>
    <col min="6" max="6" width="27.140625" style="1" customWidth="1"/>
    <col min="7" max="7" width="16.140625" style="1" customWidth="1"/>
    <col min="8" max="8" width="17.7109375" style="1" customWidth="1"/>
    <col min="9" max="11" width="11.5703125" style="1"/>
    <col min="12" max="12" width="16.140625" style="1" customWidth="1"/>
    <col min="13" max="16384" width="11.5703125" style="1"/>
  </cols>
  <sheetData>
    <row r="1" spans="1:12" ht="39.75" x14ac:dyDescent="0.3">
      <c r="B1" s="84"/>
    </row>
    <row r="2" spans="1:12" ht="15.75" customHeight="1" x14ac:dyDescent="0.3"/>
    <row r="3" spans="1:12" s="10" customFormat="1" x14ac:dyDescent="0.3">
      <c r="A3" s="66" t="s">
        <v>34</v>
      </c>
      <c r="B3" s="66"/>
      <c r="C3" s="66"/>
      <c r="D3" s="66"/>
      <c r="E3" s="66"/>
      <c r="F3" s="96">
        <f>F7</f>
        <v>3689911.27</v>
      </c>
      <c r="G3" s="96">
        <f t="shared" ref="G3" si="0">G7</f>
        <v>270075.93</v>
      </c>
      <c r="H3" s="96">
        <f>H7</f>
        <v>3959987.2</v>
      </c>
      <c r="I3" s="83">
        <f>I7</f>
        <v>0</v>
      </c>
      <c r="J3" s="83">
        <f t="shared" ref="J3:L3" si="1">J7</f>
        <v>0</v>
      </c>
      <c r="K3" s="83">
        <f t="shared" si="1"/>
        <v>0</v>
      </c>
      <c r="L3" s="83">
        <f t="shared" si="1"/>
        <v>-3959987.2</v>
      </c>
    </row>
    <row r="5" spans="1:12" s="29" customFormat="1" ht="30" x14ac:dyDescent="0.3">
      <c r="A5" s="28"/>
      <c r="B5" s="71" t="s">
        <v>20</v>
      </c>
      <c r="C5" s="72"/>
      <c r="D5" s="72" t="s">
        <v>9</v>
      </c>
      <c r="E5" s="72"/>
      <c r="F5" s="73" t="s">
        <v>35</v>
      </c>
      <c r="G5" s="73" t="s">
        <v>140</v>
      </c>
      <c r="H5" s="73" t="s">
        <v>141</v>
      </c>
      <c r="I5" s="73" t="s">
        <v>166</v>
      </c>
      <c r="J5" s="73" t="s">
        <v>167</v>
      </c>
      <c r="K5" s="73" t="s">
        <v>168</v>
      </c>
      <c r="L5" s="73" t="s">
        <v>169</v>
      </c>
    </row>
    <row r="7" spans="1:12" x14ac:dyDescent="0.3">
      <c r="B7" s="75">
        <v>4</v>
      </c>
      <c r="C7" s="76" t="s">
        <v>1</v>
      </c>
      <c r="D7" s="75"/>
      <c r="E7" s="75"/>
      <c r="F7" s="81">
        <f>F8+F17+F22+F27+F13+F10+F15+F30+F32</f>
        <v>3689911.27</v>
      </c>
      <c r="G7" s="81">
        <f t="shared" ref="G7:H7" si="2">G8+G17+G22+G27+G13+G10+G15+G30+G32</f>
        <v>270075.93</v>
      </c>
      <c r="H7" s="81">
        <f t="shared" si="2"/>
        <v>3959987.2</v>
      </c>
      <c r="I7" s="81">
        <f t="shared" ref="I7:K7" si="3">I8+I17+I22+I27+I13+I10+I15+I30+I32</f>
        <v>0</v>
      </c>
      <c r="J7" s="81">
        <f t="shared" si="3"/>
        <v>0</v>
      </c>
      <c r="K7" s="81">
        <f t="shared" si="3"/>
        <v>0</v>
      </c>
      <c r="L7" s="81">
        <f>L8+L17+L22+L27+L13+L10+L15+L30+L32</f>
        <v>-3959987.2</v>
      </c>
    </row>
    <row r="8" spans="1:12" x14ac:dyDescent="0.3">
      <c r="B8" s="39">
        <v>45080</v>
      </c>
      <c r="C8" s="40" t="s">
        <v>36</v>
      </c>
      <c r="D8" s="41"/>
      <c r="E8" s="41"/>
      <c r="F8" s="42">
        <f>SUM(F9)</f>
        <v>40000</v>
      </c>
      <c r="G8" s="42">
        <f t="shared" ref="G8:L8" si="4">SUM(G9)</f>
        <v>0</v>
      </c>
      <c r="H8" s="42">
        <f t="shared" si="4"/>
        <v>40000</v>
      </c>
      <c r="I8" s="42">
        <f t="shared" si="4"/>
        <v>0</v>
      </c>
      <c r="J8" s="42">
        <f t="shared" si="4"/>
        <v>0</v>
      </c>
      <c r="K8" s="42">
        <f t="shared" si="4"/>
        <v>0</v>
      </c>
      <c r="L8" s="42">
        <f t="shared" si="4"/>
        <v>-40000</v>
      </c>
    </row>
    <row r="9" spans="1:12" x14ac:dyDescent="0.3">
      <c r="B9" s="43"/>
      <c r="D9" s="44" t="s">
        <v>37</v>
      </c>
      <c r="E9" s="44"/>
      <c r="F9" s="86">
        <v>40000</v>
      </c>
      <c r="G9" s="23">
        <v>0</v>
      </c>
      <c r="H9" s="23">
        <f>F9+G9</f>
        <v>40000</v>
      </c>
      <c r="I9" s="23">
        <v>0</v>
      </c>
      <c r="J9" s="23">
        <f>I9-K9</f>
        <v>0</v>
      </c>
      <c r="K9" s="23">
        <v>0</v>
      </c>
      <c r="L9" s="23">
        <f>I9-H9</f>
        <v>-40000</v>
      </c>
    </row>
    <row r="10" spans="1:12" x14ac:dyDescent="0.3">
      <c r="B10" s="39">
        <v>45100</v>
      </c>
      <c r="C10" s="40" t="s">
        <v>38</v>
      </c>
      <c r="D10" s="41"/>
      <c r="E10" s="41"/>
      <c r="F10" s="42">
        <f>SUM(F11:F12)</f>
        <v>113808.72</v>
      </c>
      <c r="G10" s="42">
        <f t="shared" ref="G10:H10" si="5">SUM(G11:G12)</f>
        <v>0</v>
      </c>
      <c r="H10" s="42">
        <f t="shared" si="5"/>
        <v>113808.72</v>
      </c>
      <c r="I10" s="42">
        <f t="shared" ref="I10:L10" si="6">SUM(I11:I12)</f>
        <v>0</v>
      </c>
      <c r="J10" s="42">
        <f t="shared" si="6"/>
        <v>0</v>
      </c>
      <c r="K10" s="42">
        <f t="shared" si="6"/>
        <v>0</v>
      </c>
      <c r="L10" s="42">
        <f t="shared" si="6"/>
        <v>-113808.72</v>
      </c>
    </row>
    <row r="11" spans="1:12" x14ac:dyDescent="0.3">
      <c r="B11" s="7"/>
      <c r="D11" s="46" t="s">
        <v>39</v>
      </c>
      <c r="E11" s="46"/>
      <c r="F11" s="87">
        <v>56904.36</v>
      </c>
      <c r="G11" s="23">
        <v>0</v>
      </c>
      <c r="H11" s="23">
        <f t="shared" ref="H11:H12" si="7">F11+G11</f>
        <v>56904.36</v>
      </c>
      <c r="I11" s="23">
        <v>0</v>
      </c>
      <c r="J11" s="23">
        <f>I11-K11</f>
        <v>0</v>
      </c>
      <c r="K11" s="23">
        <v>0</v>
      </c>
      <c r="L11" s="23">
        <f>I11-H11</f>
        <v>-56904.36</v>
      </c>
    </row>
    <row r="12" spans="1:12" x14ac:dyDescent="0.3">
      <c r="B12" s="43"/>
      <c r="D12" s="47" t="s">
        <v>40</v>
      </c>
      <c r="E12" s="47"/>
      <c r="F12" s="86">
        <v>56904.36</v>
      </c>
      <c r="G12" s="23">
        <v>0</v>
      </c>
      <c r="H12" s="23">
        <f t="shared" si="7"/>
        <v>56904.36</v>
      </c>
      <c r="I12" s="23">
        <v>0</v>
      </c>
      <c r="J12" s="23">
        <f>I12-K12</f>
        <v>0</v>
      </c>
      <c r="K12" s="23">
        <v>0</v>
      </c>
      <c r="L12" s="23">
        <f>I12-H12</f>
        <v>-56904.36</v>
      </c>
    </row>
    <row r="13" spans="1:12" x14ac:dyDescent="0.3">
      <c r="B13" s="48">
        <v>45300</v>
      </c>
      <c r="C13" s="49" t="s">
        <v>41</v>
      </c>
      <c r="D13" s="41"/>
      <c r="E13" s="41"/>
      <c r="F13" s="42">
        <f>SUM(F14:F14)</f>
        <v>21423</v>
      </c>
      <c r="G13" s="42">
        <f t="shared" ref="G13:L13" si="8">SUM(G14:G14)</f>
        <v>0</v>
      </c>
      <c r="H13" s="42">
        <f t="shared" si="8"/>
        <v>21423</v>
      </c>
      <c r="I13" s="42">
        <f t="shared" si="8"/>
        <v>0</v>
      </c>
      <c r="J13" s="42">
        <f t="shared" si="8"/>
        <v>0</v>
      </c>
      <c r="K13" s="42">
        <f t="shared" si="8"/>
        <v>0</v>
      </c>
      <c r="L13" s="42">
        <f t="shared" si="8"/>
        <v>-21423</v>
      </c>
    </row>
    <row r="14" spans="1:12" x14ac:dyDescent="0.3">
      <c r="B14" s="50"/>
      <c r="C14" s="16"/>
      <c r="D14" s="51" t="s">
        <v>42</v>
      </c>
      <c r="E14" s="51"/>
      <c r="F14" s="88">
        <v>21423</v>
      </c>
      <c r="G14" s="23">
        <v>0</v>
      </c>
      <c r="H14" s="23">
        <f>F14+G14</f>
        <v>21423</v>
      </c>
      <c r="I14" s="23">
        <v>0</v>
      </c>
      <c r="J14" s="23">
        <f>I14-K14</f>
        <v>0</v>
      </c>
      <c r="K14" s="23">
        <v>0</v>
      </c>
      <c r="L14" s="23">
        <f>I14-H14</f>
        <v>-21423</v>
      </c>
    </row>
    <row r="15" spans="1:12" x14ac:dyDescent="0.3">
      <c r="B15" s="48">
        <v>45303</v>
      </c>
      <c r="C15" s="49" t="s">
        <v>148</v>
      </c>
      <c r="D15" s="41"/>
      <c r="E15" s="41"/>
      <c r="F15" s="42">
        <f>SUM(F16:F16)</f>
        <v>0</v>
      </c>
      <c r="G15" s="42">
        <f t="shared" ref="G15" si="9">SUM(G16:G16)</f>
        <v>8992.59</v>
      </c>
      <c r="H15" s="42">
        <f t="shared" ref="H15:L15" si="10">SUM(H16:H16)</f>
        <v>8992.59</v>
      </c>
      <c r="I15" s="42">
        <f t="shared" si="10"/>
        <v>0</v>
      </c>
      <c r="J15" s="42">
        <f t="shared" si="10"/>
        <v>0</v>
      </c>
      <c r="K15" s="42">
        <f t="shared" si="10"/>
        <v>0</v>
      </c>
      <c r="L15" s="42">
        <f t="shared" si="10"/>
        <v>-8992.59</v>
      </c>
    </row>
    <row r="16" spans="1:12" x14ac:dyDescent="0.3">
      <c r="B16" s="50"/>
      <c r="C16" s="16"/>
      <c r="D16" s="51" t="s">
        <v>149</v>
      </c>
      <c r="E16" s="51"/>
      <c r="F16" s="88">
        <v>0</v>
      </c>
      <c r="G16" s="23">
        <v>8992.59</v>
      </c>
      <c r="H16" s="23">
        <f>F16+G16</f>
        <v>8992.59</v>
      </c>
      <c r="I16" s="23">
        <v>0</v>
      </c>
      <c r="J16" s="23">
        <f>I16-K16</f>
        <v>0</v>
      </c>
      <c r="K16" s="23">
        <v>0</v>
      </c>
      <c r="L16" s="23">
        <f>I16-H16</f>
        <v>-8992.59</v>
      </c>
    </row>
    <row r="17" spans="2:12" x14ac:dyDescent="0.3">
      <c r="B17" s="48">
        <v>46101</v>
      </c>
      <c r="C17" s="49" t="s">
        <v>12</v>
      </c>
      <c r="D17" s="41"/>
      <c r="E17" s="41"/>
      <c r="F17" s="42">
        <f>SUM(F18:F21)</f>
        <v>588808.72</v>
      </c>
      <c r="G17" s="42">
        <f t="shared" ref="G17:H17" si="11">SUM(G18:G21)</f>
        <v>0</v>
      </c>
      <c r="H17" s="42">
        <f t="shared" si="11"/>
        <v>588808.72</v>
      </c>
      <c r="I17" s="42">
        <f t="shared" ref="I17:L17" si="12">SUM(I18:I21)</f>
        <v>0</v>
      </c>
      <c r="J17" s="42">
        <f t="shared" si="12"/>
        <v>0</v>
      </c>
      <c r="K17" s="42">
        <f t="shared" si="12"/>
        <v>0</v>
      </c>
      <c r="L17" s="42">
        <f t="shared" si="12"/>
        <v>-588808.72</v>
      </c>
    </row>
    <row r="18" spans="2:12" x14ac:dyDescent="0.3">
      <c r="B18" s="52"/>
      <c r="C18" s="53"/>
      <c r="D18" s="51" t="s">
        <v>43</v>
      </c>
      <c r="E18" s="51"/>
      <c r="F18" s="88">
        <v>75000</v>
      </c>
      <c r="G18" s="23">
        <v>0</v>
      </c>
      <c r="H18" s="23">
        <f t="shared" ref="H18:H21" si="13">F18+G18</f>
        <v>75000</v>
      </c>
      <c r="I18" s="23">
        <v>0</v>
      </c>
      <c r="J18" s="23">
        <f>I18-K18</f>
        <v>0</v>
      </c>
      <c r="K18" s="23">
        <v>0</v>
      </c>
      <c r="L18" s="23">
        <f>I18-H18</f>
        <v>-75000</v>
      </c>
    </row>
    <row r="19" spans="2:12" x14ac:dyDescent="0.3">
      <c r="B19" s="52"/>
      <c r="C19" s="53"/>
      <c r="D19" s="46" t="s">
        <v>44</v>
      </c>
      <c r="E19" s="57"/>
      <c r="F19" s="85">
        <v>360000</v>
      </c>
      <c r="G19" s="23">
        <v>0</v>
      </c>
      <c r="H19" s="23">
        <f t="shared" si="13"/>
        <v>360000</v>
      </c>
      <c r="I19" s="23">
        <v>0</v>
      </c>
      <c r="J19" s="23">
        <f>I19-K19</f>
        <v>0</v>
      </c>
      <c r="K19" s="23">
        <v>0</v>
      </c>
      <c r="L19" s="23">
        <f>I19-H19</f>
        <v>-360000</v>
      </c>
    </row>
    <row r="20" spans="2:12" x14ac:dyDescent="0.3">
      <c r="B20" s="52"/>
      <c r="C20" s="53"/>
      <c r="D20" s="54" t="s">
        <v>45</v>
      </c>
      <c r="E20" s="55"/>
      <c r="F20" s="17">
        <v>113808.72</v>
      </c>
      <c r="G20" s="23">
        <v>0</v>
      </c>
      <c r="H20" s="23">
        <f t="shared" si="13"/>
        <v>113808.72</v>
      </c>
      <c r="I20" s="23">
        <v>0</v>
      </c>
      <c r="J20" s="23">
        <f>I20-K20</f>
        <v>0</v>
      </c>
      <c r="K20" s="23">
        <v>0</v>
      </c>
      <c r="L20" s="23">
        <f>I20-H20</f>
        <v>-113808.72</v>
      </c>
    </row>
    <row r="21" spans="2:12" x14ac:dyDescent="0.3">
      <c r="B21" s="50"/>
      <c r="C21" s="6"/>
      <c r="D21" s="44" t="s">
        <v>37</v>
      </c>
      <c r="E21" s="56"/>
      <c r="F21" s="89">
        <v>40000</v>
      </c>
      <c r="G21" s="23">
        <v>0</v>
      </c>
      <c r="H21" s="23">
        <f t="shared" si="13"/>
        <v>40000</v>
      </c>
      <c r="I21" s="23">
        <v>0</v>
      </c>
      <c r="J21" s="23">
        <f>I21-K21</f>
        <v>0</v>
      </c>
      <c r="K21" s="23">
        <v>0</v>
      </c>
      <c r="L21" s="23">
        <f>I21-H21</f>
        <v>-40000</v>
      </c>
    </row>
    <row r="22" spans="2:12" x14ac:dyDescent="0.3">
      <c r="B22" s="48">
        <v>46201</v>
      </c>
      <c r="C22" s="49" t="s">
        <v>46</v>
      </c>
      <c r="D22" s="41"/>
      <c r="E22" s="41"/>
      <c r="F22" s="42">
        <f>SUM(F23:F26)</f>
        <v>1062062.1100000001</v>
      </c>
      <c r="G22" s="42">
        <f t="shared" ref="G22:H22" si="14">SUM(G23:G26)</f>
        <v>108657.4</v>
      </c>
      <c r="H22" s="42">
        <f t="shared" si="14"/>
        <v>1170719.51</v>
      </c>
      <c r="I22" s="42">
        <f t="shared" ref="I22:L22" si="15">SUM(I23:I26)</f>
        <v>0</v>
      </c>
      <c r="J22" s="42">
        <f t="shared" si="15"/>
        <v>0</v>
      </c>
      <c r="K22" s="42">
        <f t="shared" si="15"/>
        <v>0</v>
      </c>
      <c r="L22" s="42">
        <f t="shared" si="15"/>
        <v>-1170719.51</v>
      </c>
    </row>
    <row r="23" spans="2:12" x14ac:dyDescent="0.3">
      <c r="B23" s="50"/>
      <c r="C23" s="11"/>
      <c r="D23" s="51" t="s">
        <v>43</v>
      </c>
      <c r="E23" s="51"/>
      <c r="F23" s="88">
        <v>73970</v>
      </c>
      <c r="G23" s="23">
        <v>0</v>
      </c>
      <c r="H23" s="23">
        <f t="shared" ref="H23:H25" si="16">F23+G23</f>
        <v>73970</v>
      </c>
      <c r="I23" s="23">
        <v>0</v>
      </c>
      <c r="J23" s="23">
        <f>I23-K23</f>
        <v>0</v>
      </c>
      <c r="K23" s="23">
        <v>0</v>
      </c>
      <c r="L23" s="23">
        <f>I23-H23</f>
        <v>-73970</v>
      </c>
    </row>
    <row r="24" spans="2:12" x14ac:dyDescent="0.3">
      <c r="B24" s="50"/>
      <c r="C24" s="11"/>
      <c r="D24" s="46" t="s">
        <v>47</v>
      </c>
      <c r="E24" s="57"/>
      <c r="F24" s="88">
        <v>960000</v>
      </c>
      <c r="G24" s="23">
        <v>0</v>
      </c>
      <c r="H24" s="23">
        <f t="shared" si="16"/>
        <v>960000</v>
      </c>
      <c r="I24" s="23">
        <v>0</v>
      </c>
      <c r="J24" s="23">
        <f>I24-K24</f>
        <v>0</v>
      </c>
      <c r="K24" s="23">
        <v>0</v>
      </c>
      <c r="L24" s="23">
        <f>I24-H24</f>
        <v>-960000</v>
      </c>
    </row>
    <row r="25" spans="2:12" x14ac:dyDescent="0.3">
      <c r="B25" s="50"/>
      <c r="C25" s="11"/>
      <c r="D25" s="46" t="s">
        <v>48</v>
      </c>
      <c r="E25" s="57"/>
      <c r="F25" s="85">
        <v>21967.11</v>
      </c>
      <c r="G25" s="23">
        <v>0</v>
      </c>
      <c r="H25" s="23">
        <f t="shared" si="16"/>
        <v>21967.11</v>
      </c>
      <c r="I25" s="23">
        <v>0</v>
      </c>
      <c r="J25" s="23">
        <f>I25-K25</f>
        <v>0</v>
      </c>
      <c r="K25" s="23">
        <v>0</v>
      </c>
      <c r="L25" s="23">
        <f>I25-H25</f>
        <v>-21967.11</v>
      </c>
    </row>
    <row r="26" spans="2:12" x14ac:dyDescent="0.3">
      <c r="B26" s="50"/>
      <c r="C26" s="11"/>
      <c r="D26" s="58" t="s">
        <v>32</v>
      </c>
      <c r="E26" s="44"/>
      <c r="F26" s="86">
        <v>6125</v>
      </c>
      <c r="G26" s="23">
        <f>30250+78407.4</f>
        <v>108657.4</v>
      </c>
      <c r="H26" s="23">
        <f t="shared" ref="H26" si="17">F26+G26</f>
        <v>114782.39999999999</v>
      </c>
      <c r="I26" s="23">
        <v>0</v>
      </c>
      <c r="J26" s="23">
        <f>I26-K26</f>
        <v>0</v>
      </c>
      <c r="K26" s="23">
        <v>0</v>
      </c>
      <c r="L26" s="23">
        <f>I26-H26</f>
        <v>-114782.39999999999</v>
      </c>
    </row>
    <row r="27" spans="2:12" x14ac:dyDescent="0.3">
      <c r="B27" s="48">
        <v>46401</v>
      </c>
      <c r="C27" s="49" t="s">
        <v>49</v>
      </c>
      <c r="D27" s="41"/>
      <c r="E27" s="41"/>
      <c r="F27" s="42">
        <f>SUM(F28:F29)</f>
        <v>1863808.72</v>
      </c>
      <c r="G27" s="42">
        <f t="shared" ref="G27" si="18">SUM(G28:G29)</f>
        <v>0</v>
      </c>
      <c r="H27" s="42">
        <f>SUM(H28:H29)</f>
        <v>1863808.72</v>
      </c>
      <c r="I27" s="42">
        <f t="shared" ref="I27:L27" si="19">SUM(I28:I29)</f>
        <v>0</v>
      </c>
      <c r="J27" s="42">
        <f t="shared" si="19"/>
        <v>0</v>
      </c>
      <c r="K27" s="42">
        <f t="shared" si="19"/>
        <v>0</v>
      </c>
      <c r="L27" s="42">
        <f t="shared" si="19"/>
        <v>-1863808.72</v>
      </c>
    </row>
    <row r="28" spans="2:12" x14ac:dyDescent="0.3">
      <c r="B28" s="50"/>
      <c r="C28" s="59"/>
      <c r="D28" s="60" t="s">
        <v>44</v>
      </c>
      <c r="E28" s="61"/>
      <c r="F28" s="87">
        <v>1750000</v>
      </c>
      <c r="G28" s="23">
        <v>0</v>
      </c>
      <c r="H28" s="23">
        <f t="shared" ref="H28:H29" si="20">F28+G28</f>
        <v>1750000</v>
      </c>
      <c r="I28" s="23">
        <v>0</v>
      </c>
      <c r="J28" s="23">
        <f>I28-K28</f>
        <v>0</v>
      </c>
      <c r="K28" s="23">
        <v>0</v>
      </c>
      <c r="L28" s="23">
        <f>I28-H28</f>
        <v>-1750000</v>
      </c>
    </row>
    <row r="29" spans="2:12" x14ac:dyDescent="0.3">
      <c r="B29" s="50"/>
      <c r="C29" s="6"/>
      <c r="D29" s="62" t="s">
        <v>50</v>
      </c>
      <c r="E29" s="46"/>
      <c r="F29" s="17">
        <v>113808.72</v>
      </c>
      <c r="G29" s="23">
        <v>0</v>
      </c>
      <c r="H29" s="23">
        <f t="shared" si="20"/>
        <v>113808.72</v>
      </c>
      <c r="I29" s="23">
        <v>0</v>
      </c>
      <c r="J29" s="23">
        <f>I29-K29</f>
        <v>0</v>
      </c>
      <c r="K29" s="23">
        <v>0</v>
      </c>
      <c r="L29" s="23">
        <f>I29-H29</f>
        <v>-113808.72</v>
      </c>
    </row>
    <row r="30" spans="2:12" x14ac:dyDescent="0.3">
      <c r="B30" s="48">
        <v>47000</v>
      </c>
      <c r="C30" s="49" t="s">
        <v>150</v>
      </c>
      <c r="D30" s="41"/>
      <c r="E30" s="41"/>
      <c r="F30" s="42">
        <f>SUM(F31:F31)</f>
        <v>0</v>
      </c>
      <c r="G30" s="42">
        <f t="shared" ref="G30" si="21">SUM(G31:G31)</f>
        <v>10000</v>
      </c>
      <c r="H30" s="42">
        <f t="shared" ref="H30:L30" si="22">SUM(H31:H31)</f>
        <v>10000</v>
      </c>
      <c r="I30" s="42">
        <f t="shared" si="22"/>
        <v>0</v>
      </c>
      <c r="J30" s="42">
        <f t="shared" si="22"/>
        <v>0</v>
      </c>
      <c r="K30" s="42">
        <f t="shared" si="22"/>
        <v>0</v>
      </c>
      <c r="L30" s="42">
        <f t="shared" si="22"/>
        <v>-10000</v>
      </c>
    </row>
    <row r="31" spans="2:12" x14ac:dyDescent="0.3">
      <c r="B31" s="50"/>
      <c r="C31" s="16"/>
      <c r="D31" s="51" t="s">
        <v>151</v>
      </c>
      <c r="E31" s="51"/>
      <c r="F31" s="88">
        <v>0</v>
      </c>
      <c r="G31" s="23">
        <v>10000</v>
      </c>
      <c r="H31" s="23">
        <f>F31+G31</f>
        <v>10000</v>
      </c>
      <c r="I31" s="23">
        <v>0</v>
      </c>
      <c r="J31" s="23">
        <f>I31-K31</f>
        <v>0</v>
      </c>
      <c r="K31" s="23">
        <v>0</v>
      </c>
      <c r="L31" s="23">
        <f>I31-H31</f>
        <v>-10000</v>
      </c>
    </row>
    <row r="32" spans="2:12" x14ac:dyDescent="0.3">
      <c r="B32" s="48">
        <v>49700</v>
      </c>
      <c r="C32" s="49" t="s">
        <v>152</v>
      </c>
      <c r="D32" s="41"/>
      <c r="E32" s="41"/>
      <c r="F32" s="42">
        <f>SUM(F33:F33)</f>
        <v>0</v>
      </c>
      <c r="G32" s="42">
        <f t="shared" ref="G32" si="23">SUM(G33:G33)</f>
        <v>142425.94</v>
      </c>
      <c r="H32" s="42">
        <f t="shared" ref="H32:L32" si="24">SUM(H33:H33)</f>
        <v>142425.94</v>
      </c>
      <c r="I32" s="42">
        <f t="shared" si="24"/>
        <v>0</v>
      </c>
      <c r="J32" s="42">
        <f t="shared" si="24"/>
        <v>0</v>
      </c>
      <c r="K32" s="42">
        <f t="shared" si="24"/>
        <v>0</v>
      </c>
      <c r="L32" s="42">
        <f t="shared" si="24"/>
        <v>-142425.94</v>
      </c>
    </row>
    <row r="33" spans="2:12" x14ac:dyDescent="0.3">
      <c r="B33" s="50"/>
      <c r="C33" s="16"/>
      <c r="D33" s="51" t="s">
        <v>153</v>
      </c>
      <c r="E33" s="51"/>
      <c r="F33" s="88">
        <v>0</v>
      </c>
      <c r="G33" s="23">
        <v>142425.94</v>
      </c>
      <c r="H33" s="23">
        <f>F33+G33</f>
        <v>142425.94</v>
      </c>
      <c r="I33" s="23">
        <v>0</v>
      </c>
      <c r="J33" s="23">
        <f>I33-K33</f>
        <v>0</v>
      </c>
      <c r="K33" s="23">
        <v>0</v>
      </c>
      <c r="L33" s="23">
        <f>I33-H33</f>
        <v>-142425.94</v>
      </c>
    </row>
    <row r="34" spans="2:12" x14ac:dyDescent="0.3">
      <c r="B34" s="50"/>
      <c r="C34" s="6"/>
      <c r="D34" s="58"/>
      <c r="E34" s="44"/>
      <c r="F34" s="45"/>
    </row>
    <row r="35" spans="2:12" x14ac:dyDescent="0.3">
      <c r="B35" s="50"/>
      <c r="C35" s="6"/>
      <c r="D35" s="58"/>
      <c r="E35" s="44"/>
      <c r="F35" s="45"/>
    </row>
    <row r="36" spans="2:12" x14ac:dyDescent="0.3">
      <c r="F36" s="8"/>
    </row>
    <row r="37" spans="2:12" x14ac:dyDescent="0.3">
      <c r="F37" s="8"/>
    </row>
    <row r="38" spans="2:12" x14ac:dyDescent="0.3">
      <c r="F38" s="8"/>
    </row>
    <row r="39" spans="2:12" x14ac:dyDescent="0.3">
      <c r="F39" s="8"/>
    </row>
    <row r="40" spans="2:12" x14ac:dyDescent="0.3">
      <c r="F40" s="8"/>
    </row>
    <row r="41" spans="2:12" x14ac:dyDescent="0.3">
      <c r="F41" s="8"/>
    </row>
    <row r="42" spans="2:12" x14ac:dyDescent="0.3">
      <c r="F42" s="8"/>
    </row>
    <row r="43" spans="2:12" x14ac:dyDescent="0.3">
      <c r="F43" s="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showGridLines="0" workbookViewId="0">
      <selection activeCell="B1" sqref="B1"/>
    </sheetView>
  </sheetViews>
  <sheetFormatPr defaultColWidth="11.5703125" defaultRowHeight="15" x14ac:dyDescent="0.3"/>
  <cols>
    <col min="1" max="1" width="3.42578125" style="1" customWidth="1"/>
    <col min="2" max="2" width="10.7109375" style="1" customWidth="1"/>
    <col min="3" max="3" width="8.5703125" style="1" customWidth="1"/>
    <col min="4" max="4" width="64.42578125" style="1" customWidth="1"/>
    <col min="5" max="5" width="25.7109375" style="1" customWidth="1"/>
    <col min="6" max="6" width="17" style="1" customWidth="1"/>
    <col min="7" max="7" width="17.28515625" style="1" customWidth="1"/>
    <col min="8" max="16384" width="11.5703125" style="1"/>
  </cols>
  <sheetData>
    <row r="1" spans="1:11" ht="39.75" x14ac:dyDescent="0.3">
      <c r="B1" s="84"/>
    </row>
    <row r="3" spans="1:11" s="10" customFormat="1" x14ac:dyDescent="0.3">
      <c r="A3" s="66" t="s">
        <v>51</v>
      </c>
      <c r="B3" s="66"/>
      <c r="C3" s="66"/>
      <c r="D3" s="66"/>
      <c r="E3" s="70">
        <f>E7</f>
        <v>30</v>
      </c>
      <c r="F3" s="70">
        <f t="shared" ref="F3:G3" si="0">F7</f>
        <v>0</v>
      </c>
      <c r="G3" s="70">
        <f t="shared" si="0"/>
        <v>30</v>
      </c>
      <c r="H3" s="83">
        <f>H7</f>
        <v>0</v>
      </c>
      <c r="I3" s="83">
        <f t="shared" ref="I3:K3" si="1">I7</f>
        <v>0</v>
      </c>
      <c r="J3" s="83">
        <f t="shared" si="1"/>
        <v>0</v>
      </c>
      <c r="K3" s="83">
        <f t="shared" si="1"/>
        <v>-30</v>
      </c>
    </row>
    <row r="5" spans="1:11" s="29" customFormat="1" ht="30" x14ac:dyDescent="0.3">
      <c r="A5" s="28"/>
      <c r="B5" s="71" t="s">
        <v>20</v>
      </c>
      <c r="C5" s="72"/>
      <c r="D5" s="72" t="s">
        <v>9</v>
      </c>
      <c r="E5" s="73" t="s">
        <v>16</v>
      </c>
      <c r="F5" s="73" t="s">
        <v>140</v>
      </c>
      <c r="G5" s="73" t="s">
        <v>141</v>
      </c>
      <c r="H5" s="73" t="s">
        <v>166</v>
      </c>
      <c r="I5" s="73" t="s">
        <v>167</v>
      </c>
      <c r="J5" s="73" t="s">
        <v>168</v>
      </c>
      <c r="K5" s="73" t="s">
        <v>169</v>
      </c>
    </row>
    <row r="6" spans="1:11" x14ac:dyDescent="0.3">
      <c r="B6" s="3"/>
      <c r="C6" s="4"/>
      <c r="D6" s="2"/>
      <c r="E6" s="30"/>
    </row>
    <row r="7" spans="1:11" x14ac:dyDescent="0.3">
      <c r="B7" s="75">
        <v>5</v>
      </c>
      <c r="C7" s="76" t="s">
        <v>2</v>
      </c>
      <c r="D7" s="75"/>
      <c r="E7" s="81">
        <f>E8</f>
        <v>30</v>
      </c>
      <c r="F7" s="81">
        <f t="shared" ref="F7:G8" si="2">F8</f>
        <v>0</v>
      </c>
      <c r="G7" s="81">
        <f t="shared" si="2"/>
        <v>30</v>
      </c>
      <c r="H7" s="81">
        <f t="shared" ref="H7:J7" si="3">H8+H17+H22+H27+H13+H10+H15+H30+H32</f>
        <v>0</v>
      </c>
      <c r="I7" s="81">
        <f t="shared" si="3"/>
        <v>0</v>
      </c>
      <c r="J7" s="81">
        <f t="shared" si="3"/>
        <v>0</v>
      </c>
      <c r="K7" s="81">
        <f>K8+K17+K22+K27+K13+K10+K15+K30+K32</f>
        <v>-30</v>
      </c>
    </row>
    <row r="8" spans="1:11" s="10" customFormat="1" x14ac:dyDescent="0.3">
      <c r="B8" s="31">
        <v>52000</v>
      </c>
      <c r="C8" s="32" t="s">
        <v>52</v>
      </c>
      <c r="D8" s="33"/>
      <c r="E8" s="34">
        <f>E9</f>
        <v>30</v>
      </c>
      <c r="F8" s="34">
        <f t="shared" si="2"/>
        <v>0</v>
      </c>
      <c r="G8" s="34">
        <f t="shared" si="2"/>
        <v>30</v>
      </c>
      <c r="H8" s="42">
        <f t="shared" ref="H8:K8" si="4">SUM(H9)</f>
        <v>0</v>
      </c>
      <c r="I8" s="42">
        <f t="shared" si="4"/>
        <v>0</v>
      </c>
      <c r="J8" s="42">
        <f t="shared" si="4"/>
        <v>0</v>
      </c>
      <c r="K8" s="42">
        <f t="shared" si="4"/>
        <v>-30</v>
      </c>
    </row>
    <row r="9" spans="1:11" x14ac:dyDescent="0.3">
      <c r="B9" s="35"/>
      <c r="C9" s="36"/>
      <c r="D9" s="37" t="s">
        <v>52</v>
      </c>
      <c r="E9" s="38">
        <v>30</v>
      </c>
      <c r="F9" s="23">
        <v>0</v>
      </c>
      <c r="G9" s="23">
        <f>E9+F9</f>
        <v>30</v>
      </c>
      <c r="H9" s="23">
        <v>0</v>
      </c>
      <c r="I9" s="23">
        <f>H9-J9</f>
        <v>0</v>
      </c>
      <c r="J9" s="23">
        <v>0</v>
      </c>
      <c r="K9" s="23">
        <f>H9-G9</f>
        <v>-30</v>
      </c>
    </row>
    <row r="14" spans="1:11" x14ac:dyDescent="0.3">
      <c r="A14" s="95" t="s">
        <v>143</v>
      </c>
      <c r="B14" s="95"/>
      <c r="C14" s="95"/>
      <c r="D14" s="95"/>
      <c r="E14" s="70">
        <f>E18</f>
        <v>0</v>
      </c>
      <c r="F14" s="83">
        <f t="shared" ref="F14:G14" si="5">F18</f>
        <v>197496.77</v>
      </c>
      <c r="G14" s="83">
        <f t="shared" si="5"/>
        <v>197496.77</v>
      </c>
      <c r="H14" s="83">
        <f>H18</f>
        <v>0</v>
      </c>
      <c r="I14" s="83">
        <f t="shared" ref="I14:K14" si="6">I18</f>
        <v>0</v>
      </c>
      <c r="J14" s="83">
        <f t="shared" si="6"/>
        <v>0</v>
      </c>
      <c r="K14" s="83">
        <f t="shared" si="6"/>
        <v>-197496.77</v>
      </c>
    </row>
    <row r="16" spans="1:11" ht="30" x14ac:dyDescent="0.3">
      <c r="A16" s="28"/>
      <c r="B16" s="71" t="s">
        <v>20</v>
      </c>
      <c r="C16" s="72"/>
      <c r="D16" s="72" t="s">
        <v>9</v>
      </c>
      <c r="E16" s="73" t="s">
        <v>16</v>
      </c>
      <c r="F16" s="73" t="s">
        <v>140</v>
      </c>
      <c r="G16" s="73" t="s">
        <v>141</v>
      </c>
      <c r="H16" s="73" t="s">
        <v>166</v>
      </c>
      <c r="I16" s="73" t="s">
        <v>167</v>
      </c>
      <c r="J16" s="73" t="s">
        <v>168</v>
      </c>
      <c r="K16" s="73" t="s">
        <v>169</v>
      </c>
    </row>
    <row r="17" spans="1:11" x14ac:dyDescent="0.3">
      <c r="B17" s="3"/>
      <c r="C17" s="4"/>
      <c r="D17" s="2"/>
      <c r="E17" s="30"/>
    </row>
    <row r="18" spans="1:11" x14ac:dyDescent="0.3">
      <c r="B18" s="75">
        <v>8</v>
      </c>
      <c r="C18" s="76" t="s">
        <v>142</v>
      </c>
      <c r="D18" s="75"/>
      <c r="E18" s="81">
        <f>E21+E19</f>
        <v>0</v>
      </c>
      <c r="F18" s="81">
        <f>F21+F19</f>
        <v>197496.77</v>
      </c>
      <c r="G18" s="81">
        <f t="shared" ref="G18:K18" si="7">G21+G19</f>
        <v>197496.77</v>
      </c>
      <c r="H18" s="81">
        <f t="shared" si="7"/>
        <v>0</v>
      </c>
      <c r="I18" s="81">
        <f t="shared" si="7"/>
        <v>0</v>
      </c>
      <c r="J18" s="81">
        <f t="shared" si="7"/>
        <v>0</v>
      </c>
      <c r="K18" s="81">
        <f t="shared" si="7"/>
        <v>-197496.77</v>
      </c>
    </row>
    <row r="19" spans="1:11" x14ac:dyDescent="0.3">
      <c r="A19" s="10"/>
      <c r="B19" s="31">
        <v>87010</v>
      </c>
      <c r="C19" s="32" t="s">
        <v>144</v>
      </c>
      <c r="D19" s="33"/>
      <c r="E19" s="34">
        <f>E20</f>
        <v>0</v>
      </c>
      <c r="F19" s="34">
        <f t="shared" ref="F19:G19" si="8">F20</f>
        <v>197496.77</v>
      </c>
      <c r="G19" s="34">
        <f t="shared" si="8"/>
        <v>197496.77</v>
      </c>
      <c r="H19" s="42">
        <f t="shared" ref="H19:K21" si="9">SUM(H20)</f>
        <v>0</v>
      </c>
      <c r="I19" s="42">
        <f t="shared" si="9"/>
        <v>0</v>
      </c>
      <c r="J19" s="42">
        <f t="shared" si="9"/>
        <v>0</v>
      </c>
      <c r="K19" s="42">
        <f t="shared" si="9"/>
        <v>-197496.77</v>
      </c>
    </row>
    <row r="20" spans="1:11" x14ac:dyDescent="0.3">
      <c r="B20" s="35"/>
      <c r="C20" s="36"/>
      <c r="D20" s="2" t="s">
        <v>144</v>
      </c>
      <c r="E20" s="45">
        <v>0</v>
      </c>
      <c r="F20" s="103">
        <v>197496.77</v>
      </c>
      <c r="G20" s="103">
        <f>E20+F20</f>
        <v>197496.77</v>
      </c>
      <c r="H20" s="23">
        <v>0</v>
      </c>
      <c r="I20" s="23">
        <f>H20-J20</f>
        <v>0</v>
      </c>
      <c r="J20" s="23">
        <v>0</v>
      </c>
      <c r="K20" s="23">
        <f>H20-G20</f>
        <v>-197496.77</v>
      </c>
    </row>
    <row r="21" spans="1:11" x14ac:dyDescent="0.3">
      <c r="A21" s="10"/>
      <c r="B21" s="48">
        <v>87000</v>
      </c>
      <c r="C21" s="40" t="s">
        <v>145</v>
      </c>
      <c r="D21" s="41"/>
      <c r="E21" s="104">
        <f>E22</f>
        <v>0</v>
      </c>
      <c r="F21" s="104">
        <f t="shared" ref="F21:G21" si="10">F22</f>
        <v>0</v>
      </c>
      <c r="G21" s="104">
        <f t="shared" si="10"/>
        <v>0</v>
      </c>
      <c r="H21" s="42">
        <f t="shared" si="9"/>
        <v>0</v>
      </c>
      <c r="I21" s="42">
        <f t="shared" si="9"/>
        <v>0</v>
      </c>
      <c r="J21" s="42">
        <f t="shared" si="9"/>
        <v>0</v>
      </c>
      <c r="K21" s="42">
        <f t="shared" si="9"/>
        <v>0</v>
      </c>
    </row>
    <row r="22" spans="1:11" x14ac:dyDescent="0.3">
      <c r="B22" s="35"/>
      <c r="C22" s="36"/>
      <c r="D22" s="37" t="s">
        <v>145</v>
      </c>
      <c r="E22" s="38">
        <v>0</v>
      </c>
      <c r="F22" s="23">
        <v>0</v>
      </c>
      <c r="G22" s="23">
        <f>E22+F22</f>
        <v>0</v>
      </c>
      <c r="H22" s="23">
        <v>0</v>
      </c>
      <c r="I22" s="23">
        <f>H22-J22</f>
        <v>0</v>
      </c>
      <c r="J22" s="23">
        <v>0</v>
      </c>
      <c r="K22" s="23">
        <f>H22-G22</f>
        <v>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48.140625" style="1" customWidth="1"/>
    <col min="4" max="4" width="19" style="1" customWidth="1"/>
    <col min="5" max="5" width="5.28515625" style="1" customWidth="1"/>
    <col min="6" max="6" width="18" style="1" customWidth="1"/>
    <col min="7" max="7" width="13.7109375" style="1" customWidth="1"/>
    <col min="8" max="8" width="16.28515625" style="1" customWidth="1"/>
    <col min="9" max="9" width="14.42578125" style="1" customWidth="1"/>
    <col min="10" max="11" width="11.5703125" style="1"/>
    <col min="12" max="12" width="14.28515625" style="1" customWidth="1"/>
    <col min="13" max="16384" width="11.5703125" style="1"/>
  </cols>
  <sheetData>
    <row r="1" spans="1:12" ht="39.75" x14ac:dyDescent="0.3">
      <c r="A1" s="84"/>
    </row>
    <row r="3" spans="1:12" x14ac:dyDescent="0.3">
      <c r="A3" s="66" t="s">
        <v>53</v>
      </c>
      <c r="B3" s="66"/>
      <c r="C3" s="66"/>
      <c r="D3" s="66"/>
      <c r="E3" s="66"/>
      <c r="F3" s="83">
        <f t="shared" ref="F3" si="0">F7</f>
        <v>3469029.3</v>
      </c>
      <c r="G3" s="83">
        <f>G7</f>
        <v>281418.99</v>
      </c>
      <c r="H3" s="83">
        <f>H7</f>
        <v>3750448.29</v>
      </c>
      <c r="I3" s="83">
        <f t="shared" ref="I3:L3" si="1">I7</f>
        <v>0</v>
      </c>
      <c r="J3" s="83">
        <f t="shared" si="1"/>
        <v>0</v>
      </c>
      <c r="K3" s="83">
        <f t="shared" si="1"/>
        <v>0</v>
      </c>
      <c r="L3" s="83">
        <f t="shared" si="1"/>
        <v>3750448.29</v>
      </c>
    </row>
    <row r="5" spans="1:12" s="13" customFormat="1" ht="30" x14ac:dyDescent="0.3">
      <c r="A5" s="77" t="s">
        <v>54</v>
      </c>
      <c r="B5" s="71" t="s">
        <v>55</v>
      </c>
      <c r="C5" s="78" t="s">
        <v>15</v>
      </c>
      <c r="D5" s="78"/>
      <c r="E5" s="78"/>
      <c r="F5" s="73" t="s">
        <v>16</v>
      </c>
      <c r="G5" s="73" t="s">
        <v>140</v>
      </c>
      <c r="H5" s="73" t="s">
        <v>141</v>
      </c>
      <c r="I5" s="73" t="s">
        <v>170</v>
      </c>
      <c r="J5" s="73" t="s">
        <v>171</v>
      </c>
      <c r="K5" s="73" t="s">
        <v>172</v>
      </c>
      <c r="L5" s="73" t="s">
        <v>169</v>
      </c>
    </row>
    <row r="7" spans="1:12" x14ac:dyDescent="0.3">
      <c r="A7" s="14" t="s">
        <v>56</v>
      </c>
      <c r="B7" s="75">
        <v>1</v>
      </c>
      <c r="C7" s="76" t="s">
        <v>3</v>
      </c>
      <c r="D7" s="75"/>
      <c r="E7" s="79"/>
      <c r="F7" s="81">
        <f>SUM(F8:F16)</f>
        <v>3469029.3</v>
      </c>
      <c r="G7" s="81">
        <f>SUM(G8:G15)</f>
        <v>281418.99</v>
      </c>
      <c r="H7" s="81">
        <f>SUM(H8:H15)</f>
        <v>3750448.29</v>
      </c>
      <c r="I7" s="81">
        <f t="shared" ref="I7:L7" si="2">SUM(I8:I15)</f>
        <v>0</v>
      </c>
      <c r="J7" s="81">
        <f t="shared" si="2"/>
        <v>0</v>
      </c>
      <c r="K7" s="81">
        <f t="shared" si="2"/>
        <v>0</v>
      </c>
      <c r="L7" s="81">
        <f t="shared" si="2"/>
        <v>3750448.29</v>
      </c>
    </row>
    <row r="8" spans="1:12" x14ac:dyDescent="0.3">
      <c r="A8" s="1" t="s">
        <v>57</v>
      </c>
      <c r="B8" s="21" t="s">
        <v>58</v>
      </c>
      <c r="C8" s="16" t="s">
        <v>59</v>
      </c>
      <c r="D8" s="22"/>
      <c r="E8" s="22"/>
      <c r="F8" s="91">
        <v>73612.7</v>
      </c>
      <c r="G8" s="17">
        <v>0</v>
      </c>
      <c r="H8" s="23">
        <f>F8+G8</f>
        <v>73612.7</v>
      </c>
      <c r="I8" s="23">
        <v>0</v>
      </c>
      <c r="J8" s="23">
        <f>I8-K8</f>
        <v>0</v>
      </c>
      <c r="K8" s="23">
        <v>0</v>
      </c>
      <c r="L8" s="23">
        <f>H8-I8</f>
        <v>73612.7</v>
      </c>
    </row>
    <row r="9" spans="1:12" x14ac:dyDescent="0.3">
      <c r="A9" s="1" t="s">
        <v>60</v>
      </c>
      <c r="B9" s="15" t="s">
        <v>61</v>
      </c>
      <c r="C9" s="16" t="s">
        <v>62</v>
      </c>
      <c r="D9" s="16"/>
      <c r="E9" s="16"/>
      <c r="F9" s="92">
        <v>2448888.36</v>
      </c>
      <c r="G9" s="17">
        <f>103135.47</f>
        <v>103135.47</v>
      </c>
      <c r="H9" s="23">
        <f t="shared" ref="H9:H15" si="3">F9+G9</f>
        <v>2552023.83</v>
      </c>
      <c r="I9" s="23">
        <v>0</v>
      </c>
      <c r="J9" s="23">
        <f t="shared" ref="J9:J15" si="4">I9-K9</f>
        <v>0</v>
      </c>
      <c r="K9" s="23">
        <v>0</v>
      </c>
      <c r="L9" s="23">
        <f t="shared" ref="L9:L15" si="5">H9-I9</f>
        <v>2552023.83</v>
      </c>
    </row>
    <row r="10" spans="1:12" x14ac:dyDescent="0.3">
      <c r="A10" s="1" t="s">
        <v>63</v>
      </c>
      <c r="B10" s="15" t="s">
        <v>64</v>
      </c>
      <c r="C10" s="16" t="s">
        <v>65</v>
      </c>
      <c r="D10" s="16"/>
      <c r="E10" s="16"/>
      <c r="F10" s="90">
        <v>0</v>
      </c>
      <c r="G10" s="17">
        <f>132939.58</f>
        <v>132939.57999999999</v>
      </c>
      <c r="H10" s="23">
        <f t="shared" si="3"/>
        <v>132939.57999999999</v>
      </c>
      <c r="I10" s="23">
        <v>0</v>
      </c>
      <c r="J10" s="23">
        <f t="shared" si="4"/>
        <v>0</v>
      </c>
      <c r="K10" s="23">
        <v>0</v>
      </c>
      <c r="L10" s="23">
        <f t="shared" si="5"/>
        <v>132939.57999999999</v>
      </c>
    </row>
    <row r="11" spans="1:12" x14ac:dyDescent="0.3">
      <c r="B11" s="15" t="s">
        <v>66</v>
      </c>
      <c r="C11" s="16" t="s">
        <v>67</v>
      </c>
      <c r="D11" s="16"/>
      <c r="E11" s="16"/>
      <c r="F11" s="90">
        <v>0</v>
      </c>
      <c r="G11" s="17">
        <v>0</v>
      </c>
      <c r="H11" s="23">
        <f t="shared" si="3"/>
        <v>0</v>
      </c>
      <c r="I11" s="23">
        <v>0</v>
      </c>
      <c r="J11" s="23">
        <f t="shared" si="4"/>
        <v>0</v>
      </c>
      <c r="K11" s="23">
        <v>0</v>
      </c>
      <c r="L11" s="23">
        <f t="shared" si="5"/>
        <v>0</v>
      </c>
    </row>
    <row r="12" spans="1:12" x14ac:dyDescent="0.3">
      <c r="B12" s="15" t="s">
        <v>68</v>
      </c>
      <c r="C12" s="16" t="s">
        <v>69</v>
      </c>
      <c r="D12" s="16"/>
      <c r="E12" s="16"/>
      <c r="F12" s="90">
        <v>10000</v>
      </c>
      <c r="G12" s="17">
        <v>0</v>
      </c>
      <c r="H12" s="23">
        <f t="shared" si="3"/>
        <v>10000</v>
      </c>
      <c r="I12" s="23">
        <v>0</v>
      </c>
      <c r="J12" s="23">
        <f t="shared" si="4"/>
        <v>0</v>
      </c>
      <c r="K12" s="23">
        <v>0</v>
      </c>
      <c r="L12" s="23">
        <f t="shared" si="5"/>
        <v>10000</v>
      </c>
    </row>
    <row r="13" spans="1:12" x14ac:dyDescent="0.3">
      <c r="B13" s="15" t="s">
        <v>70</v>
      </c>
      <c r="C13" s="16" t="s">
        <v>71</v>
      </c>
      <c r="D13" s="16"/>
      <c r="E13" s="16"/>
      <c r="F13" s="92">
        <v>839989.44</v>
      </c>
      <c r="G13" s="17">
        <f>45343.94</f>
        <v>45343.94</v>
      </c>
      <c r="H13" s="23">
        <f t="shared" si="3"/>
        <v>885333.37999999989</v>
      </c>
      <c r="I13" s="23">
        <v>0</v>
      </c>
      <c r="J13" s="23">
        <f t="shared" si="4"/>
        <v>0</v>
      </c>
      <c r="K13" s="23">
        <v>0</v>
      </c>
      <c r="L13" s="23">
        <f t="shared" si="5"/>
        <v>885333.37999999989</v>
      </c>
    </row>
    <row r="14" spans="1:12" x14ac:dyDescent="0.3">
      <c r="B14" s="15" t="s">
        <v>72</v>
      </c>
      <c r="C14" s="16" t="s">
        <v>73</v>
      </c>
      <c r="D14" s="16"/>
      <c r="E14" s="16"/>
      <c r="F14" s="90">
        <v>15000</v>
      </c>
      <c r="G14" s="17">
        <v>0</v>
      </c>
      <c r="H14" s="23">
        <f t="shared" si="3"/>
        <v>15000</v>
      </c>
      <c r="I14" s="23">
        <v>0</v>
      </c>
      <c r="J14" s="23">
        <f t="shared" si="4"/>
        <v>0</v>
      </c>
      <c r="K14" s="23">
        <v>0</v>
      </c>
      <c r="L14" s="23">
        <f t="shared" si="5"/>
        <v>15000</v>
      </c>
    </row>
    <row r="15" spans="1:12" x14ac:dyDescent="0.3">
      <c r="B15" s="15" t="s">
        <v>74</v>
      </c>
      <c r="C15" s="16" t="s">
        <v>75</v>
      </c>
      <c r="D15" s="16"/>
      <c r="E15" s="16"/>
      <c r="F15" s="92">
        <v>81538.8</v>
      </c>
      <c r="G15" s="17">
        <v>0</v>
      </c>
      <c r="H15" s="23">
        <f t="shared" si="3"/>
        <v>81538.8</v>
      </c>
      <c r="I15" s="23">
        <v>0</v>
      </c>
      <c r="J15" s="23">
        <f t="shared" si="4"/>
        <v>0</v>
      </c>
      <c r="K15" s="23">
        <v>0</v>
      </c>
      <c r="L15" s="23">
        <f t="shared" si="5"/>
        <v>81538.8</v>
      </c>
    </row>
    <row r="17" spans="2:8" x14ac:dyDescent="0.3">
      <c r="B17" s="25"/>
    </row>
    <row r="18" spans="2:8" x14ac:dyDescent="0.3">
      <c r="B18" s="26"/>
      <c r="F18" s="27"/>
    </row>
    <row r="19" spans="2:8" x14ac:dyDescent="0.3">
      <c r="F19" s="24"/>
    </row>
    <row r="20" spans="2:8" x14ac:dyDescent="0.3">
      <c r="F20" s="24"/>
      <c r="H20" s="8"/>
    </row>
    <row r="21" spans="2:8" x14ac:dyDescent="0.3">
      <c r="F21" s="24"/>
    </row>
    <row r="22" spans="2:8" x14ac:dyDescent="0.3">
      <c r="F22" s="24"/>
    </row>
    <row r="23" spans="2:8" x14ac:dyDescent="0.3">
      <c r="F23" s="24"/>
    </row>
    <row r="24" spans="2:8" x14ac:dyDescent="0.3">
      <c r="D24" s="8"/>
      <c r="F24" s="24"/>
    </row>
    <row r="25" spans="2:8" x14ac:dyDescent="0.3">
      <c r="F25" s="24"/>
    </row>
    <row r="26" spans="2:8" x14ac:dyDescent="0.3">
      <c r="F26" s="24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1"/>
  <sheetViews>
    <sheetView showGridLines="0" zoomScale="115" zoomScaleNormal="115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7109375" style="1" customWidth="1"/>
    <col min="4" max="4" width="60.7109375" style="1" customWidth="1"/>
    <col min="5" max="5" width="11.85546875" style="1" customWidth="1"/>
    <col min="6" max="6" width="16.42578125" style="1" customWidth="1"/>
    <col min="7" max="7" width="14" style="1" customWidth="1"/>
    <col min="8" max="8" width="16.42578125" style="1" customWidth="1"/>
    <col min="9" max="9" width="13.42578125" style="1" customWidth="1"/>
    <col min="10" max="11" width="11.5703125" style="1"/>
    <col min="12" max="12" width="14.140625" style="1" customWidth="1"/>
    <col min="13" max="16384" width="11.5703125" style="1"/>
  </cols>
  <sheetData>
    <row r="1" spans="1:12" ht="39.75" x14ac:dyDescent="0.3">
      <c r="A1" s="84"/>
    </row>
    <row r="3" spans="1:12" x14ac:dyDescent="0.3">
      <c r="A3" s="66" t="s">
        <v>76</v>
      </c>
      <c r="B3" s="66"/>
      <c r="C3" s="66"/>
      <c r="D3" s="66"/>
      <c r="E3" s="66"/>
      <c r="F3" s="83">
        <f t="shared" ref="F3:L3" si="0">F7</f>
        <v>1071781.3599999999</v>
      </c>
      <c r="G3" s="83">
        <f t="shared" si="0"/>
        <v>348315.79</v>
      </c>
      <c r="H3" s="83">
        <f t="shared" si="0"/>
        <v>1420097.15</v>
      </c>
      <c r="I3" s="83">
        <f t="shared" si="0"/>
        <v>0</v>
      </c>
      <c r="J3" s="83">
        <f t="shared" si="0"/>
        <v>0</v>
      </c>
      <c r="K3" s="83">
        <f t="shared" si="0"/>
        <v>0</v>
      </c>
      <c r="L3" s="83">
        <f t="shared" si="0"/>
        <v>1420097.15</v>
      </c>
    </row>
    <row r="5" spans="1:12" s="13" customFormat="1" ht="30.75" customHeight="1" x14ac:dyDescent="0.3">
      <c r="A5" s="77" t="s">
        <v>54</v>
      </c>
      <c r="B5" s="71" t="s">
        <v>55</v>
      </c>
      <c r="C5" s="78"/>
      <c r="D5" s="78" t="s">
        <v>9</v>
      </c>
      <c r="E5" s="78"/>
      <c r="F5" s="73" t="s">
        <v>16</v>
      </c>
      <c r="G5" s="73" t="s">
        <v>140</v>
      </c>
      <c r="H5" s="73" t="s">
        <v>141</v>
      </c>
      <c r="I5" s="73" t="s">
        <v>170</v>
      </c>
      <c r="J5" s="73" t="s">
        <v>171</v>
      </c>
      <c r="K5" s="73" t="s">
        <v>172</v>
      </c>
      <c r="L5" s="73" t="s">
        <v>169</v>
      </c>
    </row>
    <row r="7" spans="1:12" x14ac:dyDescent="0.3">
      <c r="A7" s="14" t="s">
        <v>56</v>
      </c>
      <c r="B7" s="75">
        <v>2</v>
      </c>
      <c r="C7" s="75" t="s">
        <v>77</v>
      </c>
      <c r="D7" s="75"/>
      <c r="E7" s="79"/>
      <c r="F7" s="81">
        <f>SUM(F8:F30)</f>
        <v>1071781.3599999999</v>
      </c>
      <c r="G7" s="81">
        <f t="shared" ref="G7:L7" si="1">SUM(G8:G30)</f>
        <v>348315.79</v>
      </c>
      <c r="H7" s="81">
        <f t="shared" si="1"/>
        <v>1420097.15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1420097.15</v>
      </c>
    </row>
    <row r="8" spans="1:12" x14ac:dyDescent="0.3">
      <c r="A8" s="1" t="s">
        <v>57</v>
      </c>
      <c r="B8" s="15" t="s">
        <v>78</v>
      </c>
      <c r="C8" s="16" t="s">
        <v>79</v>
      </c>
      <c r="D8" s="16"/>
      <c r="E8" s="16"/>
      <c r="F8" s="23">
        <v>82000</v>
      </c>
      <c r="G8" s="17">
        <f>84407.4</f>
        <v>84407.4</v>
      </c>
      <c r="H8" s="23">
        <f>F8+G8</f>
        <v>166407.4</v>
      </c>
      <c r="I8" s="23">
        <v>0</v>
      </c>
      <c r="J8" s="23">
        <f>I8-K8</f>
        <v>0</v>
      </c>
      <c r="K8" s="23">
        <v>0</v>
      </c>
      <c r="L8" s="23">
        <f>H8-I8</f>
        <v>166407.4</v>
      </c>
    </row>
    <row r="9" spans="1:12" x14ac:dyDescent="0.3">
      <c r="A9" s="1" t="s">
        <v>60</v>
      </c>
      <c r="B9" s="15" t="s">
        <v>80</v>
      </c>
      <c r="C9" s="16" t="s">
        <v>81</v>
      </c>
      <c r="D9" s="16"/>
      <c r="E9" s="16"/>
      <c r="F9" s="23">
        <v>2000</v>
      </c>
      <c r="G9" s="17">
        <v>0</v>
      </c>
      <c r="H9" s="23">
        <f t="shared" ref="H9:H30" si="2">F9+G9</f>
        <v>2000</v>
      </c>
      <c r="I9" s="23">
        <v>0</v>
      </c>
      <c r="J9" s="23">
        <f t="shared" ref="J9:J30" si="3">I9-K9</f>
        <v>0</v>
      </c>
      <c r="K9" s="23">
        <v>0</v>
      </c>
      <c r="L9" s="23">
        <f t="shared" ref="L9:L30" si="4">H9-I9</f>
        <v>2000</v>
      </c>
    </row>
    <row r="10" spans="1:12" x14ac:dyDescent="0.3">
      <c r="A10" s="1" t="s">
        <v>63</v>
      </c>
      <c r="B10" s="15" t="s">
        <v>82</v>
      </c>
      <c r="C10" s="16" t="s">
        <v>83</v>
      </c>
      <c r="D10" s="16"/>
      <c r="E10" s="16"/>
      <c r="F10" s="23">
        <v>1250</v>
      </c>
      <c r="G10" s="17">
        <v>0</v>
      </c>
      <c r="H10" s="23">
        <f t="shared" si="2"/>
        <v>1250</v>
      </c>
      <c r="I10" s="23">
        <v>0</v>
      </c>
      <c r="J10" s="23">
        <f t="shared" si="3"/>
        <v>0</v>
      </c>
      <c r="K10" s="23">
        <v>0</v>
      </c>
      <c r="L10" s="23">
        <f t="shared" si="4"/>
        <v>1250</v>
      </c>
    </row>
    <row r="11" spans="1:12" x14ac:dyDescent="0.3">
      <c r="B11" s="15" t="s">
        <v>84</v>
      </c>
      <c r="C11" s="16" t="s">
        <v>85</v>
      </c>
      <c r="D11" s="16"/>
      <c r="E11" s="16"/>
      <c r="F11" s="23">
        <v>4000</v>
      </c>
      <c r="G11" s="17">
        <v>0</v>
      </c>
      <c r="H11" s="23">
        <f t="shared" si="2"/>
        <v>4000</v>
      </c>
      <c r="I11" s="23">
        <v>0</v>
      </c>
      <c r="J11" s="23">
        <f t="shared" si="3"/>
        <v>0</v>
      </c>
      <c r="K11" s="23">
        <v>0</v>
      </c>
      <c r="L11" s="23">
        <f t="shared" si="4"/>
        <v>4000</v>
      </c>
    </row>
    <row r="12" spans="1:12" x14ac:dyDescent="0.3">
      <c r="B12" s="15" t="s">
        <v>86</v>
      </c>
      <c r="C12" s="16" t="s">
        <v>87</v>
      </c>
      <c r="D12" s="16"/>
      <c r="E12" s="16"/>
      <c r="F12" s="23">
        <v>8000</v>
      </c>
      <c r="G12" s="17">
        <v>0</v>
      </c>
      <c r="H12" s="23">
        <f t="shared" si="2"/>
        <v>8000</v>
      </c>
      <c r="I12" s="23">
        <v>0</v>
      </c>
      <c r="J12" s="23">
        <f t="shared" si="3"/>
        <v>0</v>
      </c>
      <c r="K12" s="23">
        <v>0</v>
      </c>
      <c r="L12" s="23">
        <f t="shared" si="4"/>
        <v>8000</v>
      </c>
    </row>
    <row r="13" spans="1:12" x14ac:dyDescent="0.3">
      <c r="B13" s="15" t="s">
        <v>88</v>
      </c>
      <c r="C13" s="16" t="s">
        <v>89</v>
      </c>
      <c r="D13" s="16"/>
      <c r="E13" s="16"/>
      <c r="F13" s="23">
        <v>1400</v>
      </c>
      <c r="G13" s="17">
        <v>0</v>
      </c>
      <c r="H13" s="23">
        <f t="shared" si="2"/>
        <v>1400</v>
      </c>
      <c r="I13" s="23">
        <v>0</v>
      </c>
      <c r="J13" s="23">
        <f t="shared" si="3"/>
        <v>0</v>
      </c>
      <c r="K13" s="23">
        <v>0</v>
      </c>
      <c r="L13" s="23">
        <f t="shared" si="4"/>
        <v>1400</v>
      </c>
    </row>
    <row r="14" spans="1:12" x14ac:dyDescent="0.3">
      <c r="B14" s="15" t="s">
        <v>90</v>
      </c>
      <c r="C14" s="16" t="s">
        <v>91</v>
      </c>
      <c r="D14" s="16"/>
      <c r="E14" s="16"/>
      <c r="F14" s="23">
        <v>3000</v>
      </c>
      <c r="G14" s="17">
        <v>0</v>
      </c>
      <c r="H14" s="23">
        <f t="shared" si="2"/>
        <v>3000</v>
      </c>
      <c r="I14" s="23">
        <v>0</v>
      </c>
      <c r="J14" s="23">
        <f t="shared" si="3"/>
        <v>0</v>
      </c>
      <c r="K14" s="23">
        <v>0</v>
      </c>
      <c r="L14" s="23">
        <f t="shared" si="4"/>
        <v>3000</v>
      </c>
    </row>
    <row r="15" spans="1:12" x14ac:dyDescent="0.3">
      <c r="B15" s="15" t="s">
        <v>92</v>
      </c>
      <c r="C15" s="16" t="s">
        <v>93</v>
      </c>
      <c r="D15" s="16"/>
      <c r="E15" s="16"/>
      <c r="F15" s="23">
        <v>20000</v>
      </c>
      <c r="G15" s="17">
        <v>0</v>
      </c>
      <c r="H15" s="23">
        <f t="shared" si="2"/>
        <v>20000</v>
      </c>
      <c r="I15" s="23">
        <v>0</v>
      </c>
      <c r="J15" s="23">
        <f t="shared" si="3"/>
        <v>0</v>
      </c>
      <c r="K15" s="23">
        <v>0</v>
      </c>
      <c r="L15" s="23">
        <f t="shared" si="4"/>
        <v>20000</v>
      </c>
    </row>
    <row r="16" spans="1:12" x14ac:dyDescent="0.3">
      <c r="B16" s="15" t="s">
        <v>94</v>
      </c>
      <c r="C16" s="16" t="s">
        <v>95</v>
      </c>
      <c r="D16" s="16"/>
      <c r="E16" s="16"/>
      <c r="F16" s="23">
        <v>9000</v>
      </c>
      <c r="G16" s="17">
        <v>0</v>
      </c>
      <c r="H16" s="23">
        <f t="shared" si="2"/>
        <v>9000</v>
      </c>
      <c r="I16" s="23">
        <v>0</v>
      </c>
      <c r="J16" s="23">
        <f t="shared" si="3"/>
        <v>0</v>
      </c>
      <c r="K16" s="23">
        <v>0</v>
      </c>
      <c r="L16" s="23">
        <f t="shared" si="4"/>
        <v>9000</v>
      </c>
    </row>
    <row r="17" spans="2:12" x14ac:dyDescent="0.3">
      <c r="B17" s="15" t="s">
        <v>96</v>
      </c>
      <c r="C17" s="16" t="s">
        <v>97</v>
      </c>
      <c r="D17" s="16"/>
      <c r="E17" s="16"/>
      <c r="F17" s="23">
        <v>1000</v>
      </c>
      <c r="G17" s="17">
        <v>0</v>
      </c>
      <c r="H17" s="23">
        <f t="shared" si="2"/>
        <v>1000</v>
      </c>
      <c r="I17" s="23">
        <v>0</v>
      </c>
      <c r="J17" s="23">
        <f t="shared" si="3"/>
        <v>0</v>
      </c>
      <c r="K17" s="23">
        <v>0</v>
      </c>
      <c r="L17" s="23">
        <f t="shared" si="4"/>
        <v>1000</v>
      </c>
    </row>
    <row r="18" spans="2:12" x14ac:dyDescent="0.3">
      <c r="B18" s="15" t="s">
        <v>98</v>
      </c>
      <c r="C18" s="16" t="s">
        <v>99</v>
      </c>
      <c r="D18" s="16"/>
      <c r="E18" s="16"/>
      <c r="F18" s="23">
        <v>10000</v>
      </c>
      <c r="G18" s="17">
        <v>0</v>
      </c>
      <c r="H18" s="23">
        <f t="shared" si="2"/>
        <v>10000</v>
      </c>
      <c r="I18" s="23">
        <v>0</v>
      </c>
      <c r="J18" s="23">
        <f t="shared" si="3"/>
        <v>0</v>
      </c>
      <c r="K18" s="23">
        <v>0</v>
      </c>
      <c r="L18" s="23">
        <f t="shared" si="4"/>
        <v>10000</v>
      </c>
    </row>
    <row r="19" spans="2:12" x14ac:dyDescent="0.3">
      <c r="B19" s="15" t="s">
        <v>100</v>
      </c>
      <c r="C19" s="16" t="s">
        <v>101</v>
      </c>
      <c r="D19" s="16"/>
      <c r="E19" s="16"/>
      <c r="F19" s="23">
        <v>8000</v>
      </c>
      <c r="G19" s="17">
        <v>0</v>
      </c>
      <c r="H19" s="23">
        <f t="shared" si="2"/>
        <v>8000</v>
      </c>
      <c r="I19" s="23">
        <v>0</v>
      </c>
      <c r="J19" s="23">
        <f t="shared" si="3"/>
        <v>0</v>
      </c>
      <c r="K19" s="23">
        <v>0</v>
      </c>
      <c r="L19" s="23">
        <f t="shared" si="4"/>
        <v>8000</v>
      </c>
    </row>
    <row r="20" spans="2:12" x14ac:dyDescent="0.3">
      <c r="B20" s="15" t="s">
        <v>102</v>
      </c>
      <c r="C20" s="16" t="s">
        <v>103</v>
      </c>
      <c r="D20" s="16"/>
      <c r="E20" s="16"/>
      <c r="F20" s="23">
        <v>0</v>
      </c>
      <c r="G20" s="17">
        <v>0</v>
      </c>
      <c r="H20" s="23">
        <f t="shared" si="2"/>
        <v>0</v>
      </c>
      <c r="I20" s="23">
        <v>0</v>
      </c>
      <c r="J20" s="23">
        <f t="shared" si="3"/>
        <v>0</v>
      </c>
      <c r="K20" s="23">
        <v>0</v>
      </c>
      <c r="L20" s="23">
        <f t="shared" si="4"/>
        <v>0</v>
      </c>
    </row>
    <row r="21" spans="2:12" x14ac:dyDescent="0.3">
      <c r="B21" s="15" t="s">
        <v>104</v>
      </c>
      <c r="C21" s="16" t="s">
        <v>105</v>
      </c>
      <c r="D21" s="16"/>
      <c r="E21" s="16"/>
      <c r="F21" s="23">
        <v>9000</v>
      </c>
      <c r="G21" s="17">
        <f>21020.83</f>
        <v>21020.83</v>
      </c>
      <c r="H21" s="23">
        <f t="shared" si="2"/>
        <v>30020.83</v>
      </c>
      <c r="I21" s="23">
        <v>0</v>
      </c>
      <c r="J21" s="23">
        <f t="shared" si="3"/>
        <v>0</v>
      </c>
      <c r="K21" s="23">
        <v>0</v>
      </c>
      <c r="L21" s="23">
        <f t="shared" si="4"/>
        <v>30020.83</v>
      </c>
    </row>
    <row r="22" spans="2:12" x14ac:dyDescent="0.3">
      <c r="B22" s="15" t="s">
        <v>106</v>
      </c>
      <c r="C22" s="16" t="s">
        <v>107</v>
      </c>
      <c r="D22" s="16"/>
      <c r="E22" s="16"/>
      <c r="F22" s="23">
        <v>22000</v>
      </c>
      <c r="G22" s="17">
        <v>0</v>
      </c>
      <c r="H22" s="23">
        <f t="shared" si="2"/>
        <v>22000</v>
      </c>
      <c r="I22" s="23">
        <v>0</v>
      </c>
      <c r="J22" s="23">
        <f t="shared" si="3"/>
        <v>0</v>
      </c>
      <c r="K22" s="23">
        <v>0</v>
      </c>
      <c r="L22" s="23">
        <f t="shared" si="4"/>
        <v>22000</v>
      </c>
    </row>
    <row r="23" spans="2:12" x14ac:dyDescent="0.3">
      <c r="B23" s="15" t="s">
        <v>108</v>
      </c>
      <c r="C23" s="16" t="s">
        <v>109</v>
      </c>
      <c r="D23" s="16"/>
      <c r="E23" s="16"/>
      <c r="F23" s="23">
        <v>3331.36</v>
      </c>
      <c r="G23" s="17">
        <v>0</v>
      </c>
      <c r="H23" s="23">
        <f t="shared" si="2"/>
        <v>3331.36</v>
      </c>
      <c r="I23" s="23">
        <v>0</v>
      </c>
      <c r="J23" s="23">
        <f t="shared" si="3"/>
        <v>0</v>
      </c>
      <c r="K23" s="23">
        <v>0</v>
      </c>
      <c r="L23" s="23">
        <f t="shared" si="4"/>
        <v>3331.36</v>
      </c>
    </row>
    <row r="24" spans="2:12" x14ac:dyDescent="0.3">
      <c r="B24" s="21" t="s">
        <v>110</v>
      </c>
      <c r="C24" s="22" t="s">
        <v>111</v>
      </c>
      <c r="D24" s="16"/>
      <c r="E24" s="22"/>
      <c r="F24" s="23">
        <f>80000+90000+40000+30000+30000+255000+150000+40000+76000+3000+750+20000+20000</f>
        <v>834750</v>
      </c>
      <c r="G24" s="17">
        <f>210214.71</f>
        <v>210214.71</v>
      </c>
      <c r="H24" s="23">
        <f t="shared" si="2"/>
        <v>1044964.71</v>
      </c>
      <c r="I24" s="23">
        <v>0</v>
      </c>
      <c r="J24" s="23">
        <f t="shared" si="3"/>
        <v>0</v>
      </c>
      <c r="K24" s="23">
        <v>0</v>
      </c>
      <c r="L24" s="23">
        <f t="shared" si="4"/>
        <v>1044964.71</v>
      </c>
    </row>
    <row r="25" spans="2:12" x14ac:dyDescent="0.3">
      <c r="B25" s="15" t="s">
        <v>112</v>
      </c>
      <c r="C25" s="16" t="s">
        <v>113</v>
      </c>
      <c r="D25" s="16"/>
      <c r="E25" s="16"/>
      <c r="F25" s="23">
        <f>3000+10000+10000</f>
        <v>23000</v>
      </c>
      <c r="G25" s="17">
        <f>20672.85</f>
        <v>20672.849999999999</v>
      </c>
      <c r="H25" s="23">
        <f t="shared" si="2"/>
        <v>43672.85</v>
      </c>
      <c r="I25" s="23">
        <v>0</v>
      </c>
      <c r="J25" s="23">
        <f t="shared" si="3"/>
        <v>0</v>
      </c>
      <c r="K25" s="23">
        <v>0</v>
      </c>
      <c r="L25" s="23">
        <f t="shared" si="4"/>
        <v>43672.85</v>
      </c>
    </row>
    <row r="26" spans="2:12" x14ac:dyDescent="0.3">
      <c r="B26" s="15" t="s">
        <v>114</v>
      </c>
      <c r="C26" s="16" t="s">
        <v>115</v>
      </c>
      <c r="D26" s="16"/>
      <c r="E26" s="16"/>
      <c r="F26" s="23">
        <v>300</v>
      </c>
      <c r="G26" s="17">
        <v>0</v>
      </c>
      <c r="H26" s="23">
        <f t="shared" si="2"/>
        <v>300</v>
      </c>
      <c r="I26" s="23">
        <v>0</v>
      </c>
      <c r="J26" s="23">
        <f t="shared" si="3"/>
        <v>0</v>
      </c>
      <c r="K26" s="23">
        <v>0</v>
      </c>
      <c r="L26" s="23">
        <f t="shared" si="4"/>
        <v>300</v>
      </c>
    </row>
    <row r="27" spans="2:12" x14ac:dyDescent="0.3">
      <c r="B27" s="15" t="s">
        <v>116</v>
      </c>
      <c r="C27" s="16" t="s">
        <v>117</v>
      </c>
      <c r="D27" s="16"/>
      <c r="E27" s="16"/>
      <c r="F27" s="23">
        <v>2000</v>
      </c>
      <c r="G27" s="17">
        <v>0</v>
      </c>
      <c r="H27" s="23">
        <f t="shared" si="2"/>
        <v>2000</v>
      </c>
      <c r="I27" s="23">
        <v>0</v>
      </c>
      <c r="J27" s="23">
        <f t="shared" si="3"/>
        <v>0</v>
      </c>
      <c r="K27" s="23">
        <v>0</v>
      </c>
      <c r="L27" s="23">
        <f t="shared" si="4"/>
        <v>2000</v>
      </c>
    </row>
    <row r="28" spans="2:12" x14ac:dyDescent="0.3">
      <c r="B28" s="15" t="s">
        <v>118</v>
      </c>
      <c r="C28" s="16" t="s">
        <v>119</v>
      </c>
      <c r="D28" s="16"/>
      <c r="E28" s="16"/>
      <c r="F28" s="23">
        <v>750</v>
      </c>
      <c r="G28" s="17">
        <v>0</v>
      </c>
      <c r="H28" s="23">
        <f t="shared" si="2"/>
        <v>750</v>
      </c>
      <c r="I28" s="23">
        <v>0</v>
      </c>
      <c r="J28" s="23">
        <f t="shared" si="3"/>
        <v>0</v>
      </c>
      <c r="K28" s="23">
        <v>0</v>
      </c>
      <c r="L28" s="23">
        <f t="shared" si="4"/>
        <v>750</v>
      </c>
    </row>
    <row r="29" spans="2:12" x14ac:dyDescent="0.3">
      <c r="B29" s="15" t="s">
        <v>120</v>
      </c>
      <c r="C29" s="16" t="s">
        <v>121</v>
      </c>
      <c r="D29" s="16"/>
      <c r="E29" s="16"/>
      <c r="F29" s="23">
        <v>2000</v>
      </c>
      <c r="G29" s="17">
        <v>0</v>
      </c>
      <c r="H29" s="23">
        <f t="shared" si="2"/>
        <v>2000</v>
      </c>
      <c r="I29" s="23">
        <v>0</v>
      </c>
      <c r="J29" s="23">
        <f t="shared" si="3"/>
        <v>0</v>
      </c>
      <c r="K29" s="23">
        <v>0</v>
      </c>
      <c r="L29" s="23">
        <f t="shared" si="4"/>
        <v>2000</v>
      </c>
    </row>
    <row r="30" spans="2:12" x14ac:dyDescent="0.3">
      <c r="B30" s="21" t="s">
        <v>122</v>
      </c>
      <c r="C30" s="22" t="s">
        <v>123</v>
      </c>
      <c r="D30" s="22"/>
      <c r="E30" s="22"/>
      <c r="F30" s="23">
        <f>4000+12000+12000+12000-15000</f>
        <v>25000</v>
      </c>
      <c r="G30" s="17">
        <f>12000</f>
        <v>12000</v>
      </c>
      <c r="H30" s="23">
        <f t="shared" si="2"/>
        <v>37000</v>
      </c>
      <c r="I30" s="23">
        <v>0</v>
      </c>
      <c r="J30" s="23">
        <f t="shared" si="3"/>
        <v>0</v>
      </c>
      <c r="K30" s="23">
        <v>0</v>
      </c>
      <c r="L30" s="23">
        <f t="shared" si="4"/>
        <v>37000</v>
      </c>
    </row>
    <row r="32" spans="2:12" ht="14.25" customHeight="1" x14ac:dyDescent="0.3"/>
    <row r="33" spans="2:2" ht="15" customHeight="1" x14ac:dyDescent="0.3">
      <c r="B33" s="1" t="s">
        <v>124</v>
      </c>
    </row>
    <row r="34" spans="2:2" ht="15" customHeight="1" x14ac:dyDescent="0.3">
      <c r="B34" s="1" t="s">
        <v>125</v>
      </c>
    </row>
    <row r="35" spans="2:2" ht="15" customHeight="1" x14ac:dyDescent="0.3">
      <c r="B35" s="1" t="s">
        <v>126</v>
      </c>
    </row>
    <row r="36" spans="2:2" ht="15" customHeight="1" x14ac:dyDescent="0.3"/>
    <row r="37" spans="2:2" ht="15" customHeight="1" x14ac:dyDescent="0.3"/>
    <row r="38" spans="2:2" ht="15" customHeight="1" x14ac:dyDescent="0.3"/>
    <row r="39" spans="2:2" ht="15" customHeight="1" x14ac:dyDescent="0.3"/>
    <row r="40" spans="2:2" ht="15" customHeight="1" x14ac:dyDescent="0.3"/>
    <row r="41" spans="2:2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3"/>
  <sheetViews>
    <sheetView showGridLines="0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28515625" style="1" customWidth="1"/>
    <col min="4" max="4" width="60.7109375" style="1" customWidth="1"/>
    <col min="5" max="5" width="12.140625" style="1" customWidth="1"/>
    <col min="6" max="6" width="14.28515625" style="1" customWidth="1"/>
    <col min="7" max="7" width="14.7109375" style="1" customWidth="1"/>
    <col min="8" max="8" width="14.42578125" style="1" customWidth="1"/>
    <col min="9" max="9" width="15" style="1" customWidth="1"/>
    <col min="10" max="16384" width="11.5703125" style="1"/>
  </cols>
  <sheetData>
    <row r="1" spans="1:12" ht="39.75" x14ac:dyDescent="0.3">
      <c r="A1" s="84"/>
      <c r="B1" s="84"/>
      <c r="C1" s="84"/>
      <c r="D1" s="84"/>
      <c r="E1" s="84"/>
      <c r="F1" s="84"/>
    </row>
    <row r="3" spans="1:12" s="10" customFormat="1" x14ac:dyDescent="0.3">
      <c r="A3" s="66" t="s">
        <v>127</v>
      </c>
      <c r="B3" s="66"/>
      <c r="C3" s="66"/>
      <c r="D3" s="66"/>
      <c r="E3" s="66"/>
      <c r="F3" s="82">
        <f t="shared" ref="F3" si="0">F7</f>
        <v>830</v>
      </c>
      <c r="G3" s="82">
        <f>G7</f>
        <v>8000</v>
      </c>
      <c r="H3" s="82">
        <f t="shared" ref="H3:L3" si="1">H7</f>
        <v>8830</v>
      </c>
      <c r="I3" s="83">
        <f t="shared" si="1"/>
        <v>0</v>
      </c>
      <c r="J3" s="83">
        <f t="shared" si="1"/>
        <v>0</v>
      </c>
      <c r="K3" s="83">
        <f t="shared" si="1"/>
        <v>0</v>
      </c>
      <c r="L3" s="83">
        <f t="shared" si="1"/>
        <v>8830</v>
      </c>
    </row>
    <row r="5" spans="1:12" s="13" customFormat="1" ht="30.75" customHeight="1" x14ac:dyDescent="0.3">
      <c r="A5" s="77" t="s">
        <v>54</v>
      </c>
      <c r="B5" s="71" t="s">
        <v>55</v>
      </c>
      <c r="C5" s="78"/>
      <c r="D5" s="78" t="s">
        <v>9</v>
      </c>
      <c r="E5" s="78"/>
      <c r="F5" s="73" t="s">
        <v>16</v>
      </c>
      <c r="G5" s="73" t="s">
        <v>140</v>
      </c>
      <c r="H5" s="73" t="s">
        <v>141</v>
      </c>
      <c r="I5" s="73" t="s">
        <v>170</v>
      </c>
      <c r="J5" s="73" t="s">
        <v>171</v>
      </c>
      <c r="K5" s="73" t="s">
        <v>172</v>
      </c>
      <c r="L5" s="73" t="s">
        <v>169</v>
      </c>
    </row>
    <row r="7" spans="1:12" x14ac:dyDescent="0.3">
      <c r="A7" s="14" t="s">
        <v>56</v>
      </c>
      <c r="B7" s="75">
        <v>3</v>
      </c>
      <c r="C7" s="76" t="s">
        <v>6</v>
      </c>
      <c r="D7" s="75"/>
      <c r="E7" s="79"/>
      <c r="F7" s="80">
        <f>SUM(F8:F12)</f>
        <v>830</v>
      </c>
      <c r="G7" s="81">
        <f t="shared" ref="G7:L7" si="2">SUM(G8:G10)</f>
        <v>8000</v>
      </c>
      <c r="H7" s="81">
        <f t="shared" si="2"/>
        <v>8830</v>
      </c>
      <c r="I7" s="81">
        <f t="shared" si="2"/>
        <v>0</v>
      </c>
      <c r="J7" s="81">
        <f t="shared" si="2"/>
        <v>0</v>
      </c>
      <c r="K7" s="81">
        <f t="shared" si="2"/>
        <v>0</v>
      </c>
      <c r="L7" s="81">
        <f t="shared" si="2"/>
        <v>8830</v>
      </c>
    </row>
    <row r="8" spans="1:12" x14ac:dyDescent="0.3">
      <c r="A8" s="1" t="s">
        <v>57</v>
      </c>
      <c r="B8" s="15" t="s">
        <v>128</v>
      </c>
      <c r="C8" s="16" t="s">
        <v>129</v>
      </c>
      <c r="D8" s="16"/>
      <c r="E8" s="16"/>
      <c r="F8" s="17">
        <v>80</v>
      </c>
      <c r="G8" s="17">
        <v>0</v>
      </c>
      <c r="H8" s="23">
        <f t="shared" ref="H8:H10" si="3">F8+G8</f>
        <v>80</v>
      </c>
      <c r="I8" s="23">
        <v>0</v>
      </c>
      <c r="J8" s="23">
        <f>I8-K8</f>
        <v>0</v>
      </c>
      <c r="K8" s="23">
        <v>0</v>
      </c>
      <c r="L8" s="23">
        <f>H8-I8</f>
        <v>80</v>
      </c>
    </row>
    <row r="9" spans="1:12" x14ac:dyDescent="0.3">
      <c r="A9" s="1" t="s">
        <v>60</v>
      </c>
      <c r="B9" s="15" t="s">
        <v>154</v>
      </c>
      <c r="C9" s="16" t="s">
        <v>155</v>
      </c>
      <c r="D9" s="16"/>
      <c r="E9" s="16"/>
      <c r="F9" s="17">
        <v>0</v>
      </c>
      <c r="G9" s="17">
        <v>7000</v>
      </c>
      <c r="H9" s="23">
        <f t="shared" si="3"/>
        <v>7000</v>
      </c>
      <c r="I9" s="23">
        <v>0</v>
      </c>
      <c r="J9" s="23">
        <f t="shared" ref="J9:J10" si="4">I9-K9</f>
        <v>0</v>
      </c>
      <c r="K9" s="23">
        <v>0</v>
      </c>
      <c r="L9" s="23">
        <f t="shared" ref="L9" si="5">H9-I9</f>
        <v>7000</v>
      </c>
    </row>
    <row r="10" spans="1:12" x14ac:dyDescent="0.3">
      <c r="A10" s="1" t="s">
        <v>63</v>
      </c>
      <c r="B10" s="15">
        <v>35900</v>
      </c>
      <c r="C10" s="16" t="s">
        <v>130</v>
      </c>
      <c r="D10" s="16"/>
      <c r="E10" s="16"/>
      <c r="F10" s="17">
        <v>750</v>
      </c>
      <c r="G10" s="17">
        <v>1000</v>
      </c>
      <c r="H10" s="23">
        <f t="shared" si="3"/>
        <v>1750</v>
      </c>
      <c r="I10" s="23">
        <v>0</v>
      </c>
      <c r="J10" s="23">
        <f t="shared" si="4"/>
        <v>0</v>
      </c>
      <c r="K10" s="23">
        <v>0</v>
      </c>
      <c r="L10" s="23">
        <f t="shared" ref="L10" si="6">H10-I10</f>
        <v>1750</v>
      </c>
    </row>
    <row r="11" spans="1:12" x14ac:dyDescent="0.3">
      <c r="B11" s="18"/>
      <c r="C11" s="19"/>
      <c r="D11" s="19"/>
      <c r="E11" s="19"/>
      <c r="F11" s="20"/>
    </row>
    <row r="13" spans="1:12" s="10" customFormat="1" x14ac:dyDescent="0.3">
      <c r="A13" s="66" t="s">
        <v>156</v>
      </c>
      <c r="B13" s="66"/>
      <c r="C13" s="66"/>
      <c r="D13" s="66"/>
      <c r="E13" s="66"/>
      <c r="F13" s="82">
        <f t="shared" ref="F13" si="7">F17</f>
        <v>0</v>
      </c>
      <c r="G13" s="82">
        <f>G17</f>
        <v>9517.65</v>
      </c>
      <c r="H13" s="82">
        <f t="shared" ref="H13:L13" si="8">H17</f>
        <v>9517.65</v>
      </c>
      <c r="I13" s="83">
        <f t="shared" si="8"/>
        <v>0</v>
      </c>
      <c r="J13" s="83">
        <f t="shared" si="8"/>
        <v>0</v>
      </c>
      <c r="K13" s="83">
        <f t="shared" si="8"/>
        <v>0</v>
      </c>
      <c r="L13" s="83">
        <f t="shared" si="8"/>
        <v>9517.65</v>
      </c>
    </row>
    <row r="15" spans="1:12" s="13" customFormat="1" ht="30.75" customHeight="1" x14ac:dyDescent="0.3">
      <c r="A15" s="77" t="s">
        <v>54</v>
      </c>
      <c r="B15" s="71" t="s">
        <v>55</v>
      </c>
      <c r="C15" s="78"/>
      <c r="D15" s="78" t="s">
        <v>9</v>
      </c>
      <c r="E15" s="78"/>
      <c r="F15" s="73" t="s">
        <v>16</v>
      </c>
      <c r="G15" s="73" t="s">
        <v>140</v>
      </c>
      <c r="H15" s="73" t="s">
        <v>141</v>
      </c>
      <c r="I15" s="73" t="s">
        <v>170</v>
      </c>
      <c r="J15" s="73" t="s">
        <v>171</v>
      </c>
      <c r="K15" s="73" t="s">
        <v>172</v>
      </c>
      <c r="L15" s="73" t="s">
        <v>169</v>
      </c>
    </row>
    <row r="17" spans="1:12" x14ac:dyDescent="0.3">
      <c r="A17" s="14" t="s">
        <v>56</v>
      </c>
      <c r="B17" s="75">
        <v>4</v>
      </c>
      <c r="C17" s="76" t="s">
        <v>157</v>
      </c>
      <c r="D17" s="75"/>
      <c r="E17" s="79"/>
      <c r="F17" s="80">
        <f>SUM(F18:F23)</f>
        <v>0</v>
      </c>
      <c r="G17" s="81">
        <f t="shared" ref="G17:L17" si="9">SUM(G18:G21)</f>
        <v>9517.65</v>
      </c>
      <c r="H17" s="81">
        <f t="shared" si="9"/>
        <v>9517.65</v>
      </c>
      <c r="I17" s="81">
        <f t="shared" si="9"/>
        <v>0</v>
      </c>
      <c r="J17" s="81">
        <f t="shared" si="9"/>
        <v>0</v>
      </c>
      <c r="K17" s="81">
        <f t="shared" si="9"/>
        <v>0</v>
      </c>
      <c r="L17" s="81">
        <f t="shared" si="9"/>
        <v>9517.65</v>
      </c>
    </row>
    <row r="18" spans="1:12" x14ac:dyDescent="0.3">
      <c r="A18" s="1" t="s">
        <v>57</v>
      </c>
      <c r="B18" s="15" t="s">
        <v>158</v>
      </c>
      <c r="C18" s="16" t="s">
        <v>161</v>
      </c>
      <c r="D18" s="16"/>
      <c r="E18" s="16"/>
      <c r="F18" s="17">
        <v>0</v>
      </c>
      <c r="G18" s="17">
        <v>4688.6499999999996</v>
      </c>
      <c r="H18" s="23">
        <f t="shared" ref="H18:H21" si="10">F18+G18</f>
        <v>4688.6499999999996</v>
      </c>
      <c r="I18" s="23">
        <v>0</v>
      </c>
      <c r="J18" s="23">
        <f>I18-K18</f>
        <v>0</v>
      </c>
      <c r="K18" s="23">
        <v>0</v>
      </c>
      <c r="L18" s="23">
        <f>H18-I18</f>
        <v>4688.6499999999996</v>
      </c>
    </row>
    <row r="19" spans="1:12" x14ac:dyDescent="0.3">
      <c r="A19" s="1" t="s">
        <v>60</v>
      </c>
      <c r="B19" s="15" t="s">
        <v>164</v>
      </c>
      <c r="C19" s="16" t="s">
        <v>41</v>
      </c>
      <c r="D19" s="16"/>
      <c r="E19" s="16"/>
      <c r="F19" s="17">
        <v>0</v>
      </c>
      <c r="G19" s="17">
        <v>0</v>
      </c>
      <c r="H19" s="23">
        <f t="shared" ref="H19" si="11">F19+G19</f>
        <v>0</v>
      </c>
      <c r="I19" s="23">
        <v>0</v>
      </c>
      <c r="J19" s="23">
        <f t="shared" ref="J19:J21" si="12">I19-K19</f>
        <v>0</v>
      </c>
      <c r="K19" s="23">
        <v>0</v>
      </c>
      <c r="L19" s="23">
        <f t="shared" ref="L19:L20" si="13">H19-I19</f>
        <v>0</v>
      </c>
    </row>
    <row r="20" spans="1:12" x14ac:dyDescent="0.3">
      <c r="A20" s="1" t="s">
        <v>63</v>
      </c>
      <c r="B20" s="15" t="s">
        <v>159</v>
      </c>
      <c r="C20" s="16" t="s">
        <v>162</v>
      </c>
      <c r="D20" s="16"/>
      <c r="E20" s="16"/>
      <c r="F20" s="17">
        <v>0</v>
      </c>
      <c r="G20" s="17">
        <v>2772</v>
      </c>
      <c r="H20" s="23">
        <f t="shared" si="10"/>
        <v>2772</v>
      </c>
      <c r="I20" s="23">
        <v>0</v>
      </c>
      <c r="J20" s="23">
        <f t="shared" si="12"/>
        <v>0</v>
      </c>
      <c r="K20" s="23">
        <v>0</v>
      </c>
      <c r="L20" s="23">
        <f t="shared" si="13"/>
        <v>2772</v>
      </c>
    </row>
    <row r="21" spans="1:12" x14ac:dyDescent="0.3">
      <c r="B21" s="15" t="s">
        <v>160</v>
      </c>
      <c r="C21" s="16" t="s">
        <v>163</v>
      </c>
      <c r="D21" s="16"/>
      <c r="E21" s="16"/>
      <c r="F21" s="17">
        <v>0</v>
      </c>
      <c r="G21" s="17">
        <v>2057</v>
      </c>
      <c r="H21" s="23">
        <f t="shared" si="10"/>
        <v>2057</v>
      </c>
      <c r="I21" s="23">
        <v>0</v>
      </c>
      <c r="J21" s="23">
        <f t="shared" si="12"/>
        <v>0</v>
      </c>
      <c r="K21" s="23">
        <v>0</v>
      </c>
      <c r="L21" s="23">
        <f t="shared" ref="L21" si="14">H21-I21</f>
        <v>2057</v>
      </c>
    </row>
    <row r="24" spans="1:12" ht="15.75" customHeight="1" x14ac:dyDescent="0.3"/>
    <row r="25" spans="1:12" x14ac:dyDescent="0.3">
      <c r="A25" s="66" t="s">
        <v>131</v>
      </c>
      <c r="B25" s="66"/>
      <c r="C25" s="66"/>
      <c r="D25" s="66"/>
      <c r="E25" s="66"/>
      <c r="F25" s="82">
        <f t="shared" ref="F25:L25" si="15">F29</f>
        <v>6250</v>
      </c>
      <c r="G25" s="82">
        <f t="shared" si="15"/>
        <v>0</v>
      </c>
      <c r="H25" s="82">
        <f t="shared" si="15"/>
        <v>6250</v>
      </c>
      <c r="I25" s="83">
        <f t="shared" si="15"/>
        <v>0</v>
      </c>
      <c r="J25" s="83">
        <f t="shared" si="15"/>
        <v>0</v>
      </c>
      <c r="K25" s="83">
        <f t="shared" si="15"/>
        <v>0</v>
      </c>
      <c r="L25" s="83">
        <f t="shared" si="15"/>
        <v>6250</v>
      </c>
    </row>
    <row r="27" spans="1:12" ht="30" x14ac:dyDescent="0.3">
      <c r="A27" s="77" t="s">
        <v>54</v>
      </c>
      <c r="B27" s="71" t="s">
        <v>55</v>
      </c>
      <c r="C27" s="78"/>
      <c r="D27" s="78" t="s">
        <v>9</v>
      </c>
      <c r="E27" s="78"/>
      <c r="F27" s="73" t="s">
        <v>16</v>
      </c>
      <c r="G27" s="73" t="s">
        <v>140</v>
      </c>
      <c r="H27" s="73" t="s">
        <v>141</v>
      </c>
      <c r="I27" s="73" t="s">
        <v>170</v>
      </c>
      <c r="J27" s="73" t="s">
        <v>171</v>
      </c>
      <c r="K27" s="73" t="s">
        <v>172</v>
      </c>
      <c r="L27" s="73" t="s">
        <v>169</v>
      </c>
    </row>
    <row r="29" spans="1:12" x14ac:dyDescent="0.3">
      <c r="A29" s="14" t="s">
        <v>56</v>
      </c>
      <c r="B29" s="75">
        <v>6</v>
      </c>
      <c r="C29" s="76" t="s">
        <v>5</v>
      </c>
      <c r="D29" s="75"/>
      <c r="E29" s="79"/>
      <c r="F29" s="81">
        <f>SUM(F30:F33)</f>
        <v>6250</v>
      </c>
      <c r="G29" s="81">
        <f t="shared" ref="G29:L29" si="16">SUM(G30:G34)</f>
        <v>0</v>
      </c>
      <c r="H29" s="81">
        <f t="shared" si="16"/>
        <v>6250</v>
      </c>
      <c r="I29" s="81">
        <f t="shared" si="16"/>
        <v>0</v>
      </c>
      <c r="J29" s="81">
        <f t="shared" si="16"/>
        <v>0</v>
      </c>
      <c r="K29" s="81">
        <f t="shared" si="16"/>
        <v>0</v>
      </c>
      <c r="L29" s="81">
        <f t="shared" si="16"/>
        <v>6250</v>
      </c>
    </row>
    <row r="30" spans="1:12" x14ac:dyDescent="0.3">
      <c r="A30" s="14"/>
      <c r="B30" s="15" t="s">
        <v>132</v>
      </c>
      <c r="C30" s="16" t="s">
        <v>133</v>
      </c>
      <c r="D30" s="16"/>
      <c r="E30" s="16"/>
      <c r="F30" s="17">
        <v>250</v>
      </c>
      <c r="G30" s="17">
        <v>0</v>
      </c>
      <c r="H30" s="23">
        <f t="shared" ref="H30:H33" si="17">F30+G30</f>
        <v>250</v>
      </c>
      <c r="I30" s="23">
        <v>0</v>
      </c>
      <c r="J30" s="23">
        <f>I30-K30</f>
        <v>0</v>
      </c>
      <c r="K30" s="23">
        <v>0</v>
      </c>
      <c r="L30" s="23">
        <f>H30-I30</f>
        <v>250</v>
      </c>
    </row>
    <row r="31" spans="1:12" x14ac:dyDescent="0.3">
      <c r="A31" s="1" t="s">
        <v>57</v>
      </c>
      <c r="B31" s="15" t="s">
        <v>134</v>
      </c>
      <c r="C31" s="16" t="s">
        <v>135</v>
      </c>
      <c r="D31" s="16"/>
      <c r="E31" s="16"/>
      <c r="F31" s="17">
        <v>1000</v>
      </c>
      <c r="G31" s="17">
        <v>0</v>
      </c>
      <c r="H31" s="23">
        <f t="shared" si="17"/>
        <v>1000</v>
      </c>
      <c r="I31" s="23">
        <v>0</v>
      </c>
      <c r="J31" s="23">
        <f t="shared" ref="J31:J33" si="18">I31-K31</f>
        <v>0</v>
      </c>
      <c r="K31" s="23">
        <v>0</v>
      </c>
      <c r="L31" s="23">
        <f t="shared" ref="L31:L32" si="19">H31-I31</f>
        <v>1000</v>
      </c>
    </row>
    <row r="32" spans="1:12" x14ac:dyDescent="0.3">
      <c r="A32" s="1" t="s">
        <v>60</v>
      </c>
      <c r="B32" s="15" t="s">
        <v>136</v>
      </c>
      <c r="C32" s="16" t="s">
        <v>137</v>
      </c>
      <c r="D32" s="16"/>
      <c r="E32" s="16"/>
      <c r="F32" s="17">
        <v>4000</v>
      </c>
      <c r="G32" s="17">
        <v>0</v>
      </c>
      <c r="H32" s="23">
        <f t="shared" si="17"/>
        <v>4000</v>
      </c>
      <c r="I32" s="23">
        <v>0</v>
      </c>
      <c r="J32" s="23">
        <f t="shared" si="18"/>
        <v>0</v>
      </c>
      <c r="K32" s="23">
        <v>0</v>
      </c>
      <c r="L32" s="23">
        <f t="shared" si="19"/>
        <v>4000</v>
      </c>
    </row>
    <row r="33" spans="1:12" x14ac:dyDescent="0.3">
      <c r="A33" s="1" t="s">
        <v>63</v>
      </c>
      <c r="B33" s="21" t="s">
        <v>138</v>
      </c>
      <c r="C33" s="22" t="s">
        <v>139</v>
      </c>
      <c r="D33" s="16"/>
      <c r="E33" s="22"/>
      <c r="F33" s="17">
        <v>1000</v>
      </c>
      <c r="G33" s="17">
        <v>0</v>
      </c>
      <c r="H33" s="23">
        <f t="shared" si="17"/>
        <v>1000</v>
      </c>
      <c r="I33" s="23">
        <v>0</v>
      </c>
      <c r="J33" s="23">
        <f t="shared" si="18"/>
        <v>0</v>
      </c>
      <c r="K33" s="23">
        <v>0</v>
      </c>
      <c r="L33" s="23">
        <f t="shared" ref="L33" si="20">H33-I33</f>
        <v>1000</v>
      </c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88F80-98DC-41EA-833F-C73640408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customXml/itemProps3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5,8 Ing. pat-Act.Fin</vt:lpstr>
      <vt:lpstr>Cap. 1 Desp. Personal</vt:lpstr>
      <vt:lpstr>Cap. 2 Desp.Corrents</vt:lpstr>
      <vt:lpstr>Cap. 3-4-6 Df,TC,Inv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Martínez</dc:creator>
  <cp:keywords/>
  <dc:description/>
  <cp:lastModifiedBy>Reyes Ramírez Gómez</cp:lastModifiedBy>
  <cp:revision/>
  <cp:lastPrinted>2025-04-23T10:00:12Z</cp:lastPrinted>
  <dcterms:created xsi:type="dcterms:W3CDTF">2011-11-15T15:44:37Z</dcterms:created>
  <dcterms:modified xsi:type="dcterms:W3CDTF">2025-04-28T08:40:11Z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