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Maig/"/>
    </mc:Choice>
  </mc:AlternateContent>
  <xr:revisionPtr revIDLastSave="186" documentId="8_{282CF00E-D4A2-413C-8242-2B7FC97C2749}" xr6:coauthVersionLast="47" xr6:coauthVersionMax="47" xr10:uidLastSave="{A6883C03-F06A-4D70-96CE-9C30F0396719}"/>
  <bookViews>
    <workbookView xWindow="-120" yWindow="-120" windowWidth="29040" windowHeight="15840" xr2:uid="{B678159F-E876-4157-A502-4EA7516F0844}"/>
  </bookViews>
  <sheets>
    <sheet name="(2060)Aplic.Inf." sheetId="3" r:id="rId1"/>
    <sheet name="(2150)Inst.Tecn." sheetId="4" r:id="rId2"/>
    <sheet name="(2160)Mobiliari" sheetId="5" r:id="rId3"/>
    <sheet name="(2170)EPI" sheetId="6" r:id="rId4"/>
    <sheet name="(2190)Altre immob.mat" sheetId="7" r:id="rId5"/>
    <sheet name="(2210)Inv.const." sheetId="8" r:id="rId6"/>
    <sheet name="Full7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3" l="1"/>
  <c r="G18" i="4" l="1"/>
  <c r="AF15" i="4"/>
  <c r="AE15" i="4"/>
  <c r="AD15" i="4"/>
  <c r="AC15" i="4"/>
  <c r="AB15" i="4"/>
  <c r="AA15" i="4"/>
  <c r="Z15" i="4"/>
  <c r="Y15" i="4"/>
  <c r="X15" i="4"/>
  <c r="W15" i="4"/>
  <c r="V15" i="4"/>
  <c r="AG15" i="4" s="1"/>
  <c r="E9" i="8"/>
  <c r="S9" i="8" s="1"/>
  <c r="S13" i="8" s="1"/>
  <c r="T14" i="7"/>
  <c r="N10" i="7"/>
  <c r="F10" i="7"/>
  <c r="F12" i="7" s="1"/>
  <c r="S8" i="7"/>
  <c r="S10" i="7" s="1"/>
  <c r="R8" i="7"/>
  <c r="R10" i="7" s="1"/>
  <c r="Q8" i="7"/>
  <c r="Q10" i="7" s="1"/>
  <c r="P8" i="7"/>
  <c r="P10" i="7" s="1"/>
  <c r="O8" i="7"/>
  <c r="O10" i="7" s="1"/>
  <c r="M10" i="7"/>
  <c r="L10" i="7"/>
  <c r="K10" i="7"/>
  <c r="J10" i="7"/>
  <c r="AA289" i="6"/>
  <c r="Z289" i="6"/>
  <c r="Y289" i="6"/>
  <c r="X289" i="6"/>
  <c r="W289" i="6"/>
  <c r="AA288" i="6"/>
  <c r="Z288" i="6"/>
  <c r="Y288" i="6"/>
  <c r="X288" i="6"/>
  <c r="W288" i="6"/>
  <c r="AA287" i="6"/>
  <c r="Z287" i="6"/>
  <c r="Y287" i="6"/>
  <c r="X287" i="6"/>
  <c r="W287" i="6"/>
  <c r="AA286" i="6"/>
  <c r="Z286" i="6"/>
  <c r="Y286" i="6"/>
  <c r="X286" i="6"/>
  <c r="W286" i="6"/>
  <c r="AA285" i="6"/>
  <c r="Z285" i="6"/>
  <c r="Y285" i="6"/>
  <c r="X285" i="6"/>
  <c r="W285" i="6"/>
  <c r="AA284" i="6"/>
  <c r="Z284" i="6"/>
  <c r="Y284" i="6"/>
  <c r="X284" i="6"/>
  <c r="W284" i="6"/>
  <c r="J283" i="6"/>
  <c r="AA282" i="6"/>
  <c r="Z282" i="6"/>
  <c r="Y282" i="6"/>
  <c r="X282" i="6"/>
  <c r="W282" i="6"/>
  <c r="AA281" i="6"/>
  <c r="Z281" i="6"/>
  <c r="Y281" i="6"/>
  <c r="X281" i="6"/>
  <c r="W281" i="6"/>
  <c r="AA280" i="6"/>
  <c r="Z280" i="6"/>
  <c r="Y280" i="6"/>
  <c r="X280" i="6"/>
  <c r="W280" i="6"/>
  <c r="AA279" i="6"/>
  <c r="Z279" i="6"/>
  <c r="Y279" i="6"/>
  <c r="X279" i="6"/>
  <c r="W279" i="6"/>
  <c r="AA278" i="6"/>
  <c r="Z278" i="6"/>
  <c r="Y278" i="6"/>
  <c r="X278" i="6"/>
  <c r="W278" i="6"/>
  <c r="AA277" i="6"/>
  <c r="Z277" i="6"/>
  <c r="Y277" i="6"/>
  <c r="X277" i="6"/>
  <c r="W277" i="6"/>
  <c r="AA276" i="6"/>
  <c r="Z276" i="6"/>
  <c r="Y276" i="6"/>
  <c r="X276" i="6"/>
  <c r="W276" i="6"/>
  <c r="AA275" i="6"/>
  <c r="Z275" i="6"/>
  <c r="Y275" i="6"/>
  <c r="X275" i="6"/>
  <c r="W275" i="6"/>
  <c r="AA274" i="6"/>
  <c r="Z274" i="6"/>
  <c r="Y274" i="6"/>
  <c r="X274" i="6"/>
  <c r="W274" i="6"/>
  <c r="AA273" i="6"/>
  <c r="Z273" i="6"/>
  <c r="Y273" i="6"/>
  <c r="X273" i="6"/>
  <c r="W273" i="6"/>
  <c r="AA272" i="6"/>
  <c r="Z272" i="6"/>
  <c r="Y272" i="6"/>
  <c r="X272" i="6"/>
  <c r="W272" i="6"/>
  <c r="AA271" i="6"/>
  <c r="Z271" i="6"/>
  <c r="Y271" i="6"/>
  <c r="X271" i="6"/>
  <c r="W271" i="6"/>
  <c r="AA270" i="6"/>
  <c r="Z270" i="6"/>
  <c r="Y270" i="6"/>
  <c r="X270" i="6"/>
  <c r="W270" i="6"/>
  <c r="AA269" i="6"/>
  <c r="Z269" i="6"/>
  <c r="Y269" i="6"/>
  <c r="X269" i="6"/>
  <c r="W269" i="6"/>
  <c r="AA268" i="6"/>
  <c r="Z268" i="6"/>
  <c r="Y268" i="6"/>
  <c r="X268" i="6"/>
  <c r="W268" i="6"/>
  <c r="Z267" i="6"/>
  <c r="Y267" i="6"/>
  <c r="X267" i="6"/>
  <c r="W267" i="6"/>
  <c r="V267" i="6"/>
  <c r="Z266" i="6"/>
  <c r="Y266" i="6"/>
  <c r="X266" i="6"/>
  <c r="W266" i="6"/>
  <c r="V266" i="6"/>
  <c r="Z265" i="6"/>
  <c r="Y265" i="6"/>
  <c r="X265" i="6"/>
  <c r="W265" i="6"/>
  <c r="V265" i="6"/>
  <c r="Z264" i="6"/>
  <c r="Y264" i="6"/>
  <c r="X264" i="6"/>
  <c r="W264" i="6"/>
  <c r="V264" i="6"/>
  <c r="Z263" i="6"/>
  <c r="Y263" i="6"/>
  <c r="X263" i="6"/>
  <c r="W263" i="6"/>
  <c r="V263" i="6"/>
  <c r="Z262" i="6"/>
  <c r="Y262" i="6"/>
  <c r="X262" i="6"/>
  <c r="W262" i="6"/>
  <c r="V262" i="6"/>
  <c r="Z261" i="6"/>
  <c r="Y261" i="6"/>
  <c r="X261" i="6"/>
  <c r="W261" i="6"/>
  <c r="V261" i="6"/>
  <c r="Z260" i="6"/>
  <c r="Y260" i="6"/>
  <c r="X260" i="6"/>
  <c r="W260" i="6"/>
  <c r="V260" i="6"/>
  <c r="Z259" i="6"/>
  <c r="Y259" i="6"/>
  <c r="X259" i="6"/>
  <c r="W259" i="6"/>
  <c r="V259" i="6"/>
  <c r="Z258" i="6"/>
  <c r="Y258" i="6"/>
  <c r="X258" i="6"/>
  <c r="W258" i="6"/>
  <c r="V258" i="6"/>
  <c r="Z257" i="6"/>
  <c r="Y257" i="6"/>
  <c r="X257" i="6"/>
  <c r="W257" i="6"/>
  <c r="V257" i="6"/>
  <c r="Z256" i="6"/>
  <c r="Y256" i="6"/>
  <c r="X256" i="6"/>
  <c r="W256" i="6"/>
  <c r="V256" i="6"/>
  <c r="Z255" i="6"/>
  <c r="Y255" i="6"/>
  <c r="X255" i="6"/>
  <c r="W255" i="6"/>
  <c r="V255" i="6"/>
  <c r="Z254" i="6"/>
  <c r="Y254" i="6"/>
  <c r="X254" i="6"/>
  <c r="W254" i="6"/>
  <c r="V254" i="6"/>
  <c r="Z253" i="6"/>
  <c r="Y253" i="6"/>
  <c r="X253" i="6"/>
  <c r="W253" i="6"/>
  <c r="V253" i="6"/>
  <c r="Z252" i="6"/>
  <c r="Y252" i="6"/>
  <c r="X252" i="6"/>
  <c r="W252" i="6"/>
  <c r="V252" i="6"/>
  <c r="Z251" i="6"/>
  <c r="Y251" i="6"/>
  <c r="X251" i="6"/>
  <c r="W251" i="6"/>
  <c r="V251" i="6"/>
  <c r="Z250" i="6"/>
  <c r="Y250" i="6"/>
  <c r="X250" i="6"/>
  <c r="W250" i="6"/>
  <c r="V250" i="6"/>
  <c r="Z249" i="6"/>
  <c r="Y249" i="6"/>
  <c r="X249" i="6"/>
  <c r="W249" i="6"/>
  <c r="V249" i="6"/>
  <c r="Z248" i="6"/>
  <c r="Y248" i="6"/>
  <c r="X248" i="6"/>
  <c r="W248" i="6"/>
  <c r="V248" i="6"/>
  <c r="Z247" i="6"/>
  <c r="Y247" i="6"/>
  <c r="X247" i="6"/>
  <c r="W247" i="6"/>
  <c r="V247" i="6"/>
  <c r="V246" i="6"/>
  <c r="AB246" i="6" s="1"/>
  <c r="AD246" i="6" s="1"/>
  <c r="V245" i="6"/>
  <c r="AB245" i="6" s="1"/>
  <c r="AD245" i="6" s="1"/>
  <c r="V244" i="6"/>
  <c r="AB244" i="6" s="1"/>
  <c r="AD244" i="6" s="1"/>
  <c r="V243" i="6"/>
  <c r="AB243" i="6" s="1"/>
  <c r="AD243" i="6" s="1"/>
  <c r="Z242" i="6"/>
  <c r="Y242" i="6"/>
  <c r="X242" i="6"/>
  <c r="W242" i="6"/>
  <c r="V242" i="6"/>
  <c r="Z241" i="6"/>
  <c r="Y241" i="6"/>
  <c r="X241" i="6"/>
  <c r="W241" i="6"/>
  <c r="V241" i="6"/>
  <c r="Z240" i="6"/>
  <c r="Y240" i="6"/>
  <c r="X240" i="6"/>
  <c r="W240" i="6"/>
  <c r="V240" i="6"/>
  <c r="Z239" i="6"/>
  <c r="Y239" i="6"/>
  <c r="X239" i="6"/>
  <c r="W239" i="6"/>
  <c r="V239" i="6"/>
  <c r="Z238" i="6"/>
  <c r="Y238" i="6"/>
  <c r="X238" i="6"/>
  <c r="W238" i="6"/>
  <c r="V238" i="6"/>
  <c r="Z237" i="6"/>
  <c r="Y237" i="6"/>
  <c r="X237" i="6"/>
  <c r="W237" i="6"/>
  <c r="V237" i="6"/>
  <c r="Z236" i="6"/>
  <c r="Y236" i="6"/>
  <c r="X236" i="6"/>
  <c r="W236" i="6"/>
  <c r="V236" i="6"/>
  <c r="Z235" i="6"/>
  <c r="Y235" i="6"/>
  <c r="X235" i="6"/>
  <c r="W235" i="6"/>
  <c r="V235" i="6"/>
  <c r="Z234" i="6"/>
  <c r="Y234" i="6"/>
  <c r="X234" i="6"/>
  <c r="W234" i="6"/>
  <c r="V234" i="6"/>
  <c r="Z233" i="6"/>
  <c r="Y233" i="6"/>
  <c r="X233" i="6"/>
  <c r="W233" i="6"/>
  <c r="V233" i="6"/>
  <c r="Z232" i="6"/>
  <c r="Y232" i="6"/>
  <c r="X232" i="6"/>
  <c r="W232" i="6"/>
  <c r="V232" i="6"/>
  <c r="Z231" i="6"/>
  <c r="Y231" i="6"/>
  <c r="X231" i="6"/>
  <c r="W231" i="6"/>
  <c r="V231" i="6"/>
  <c r="Z230" i="6"/>
  <c r="Y230" i="6"/>
  <c r="X230" i="6"/>
  <c r="W230" i="6"/>
  <c r="V230" i="6"/>
  <c r="Z229" i="6"/>
  <c r="Y229" i="6"/>
  <c r="X229" i="6"/>
  <c r="W229" i="6"/>
  <c r="V229" i="6"/>
  <c r="Z228" i="6"/>
  <c r="Y228" i="6"/>
  <c r="X228" i="6"/>
  <c r="W228" i="6"/>
  <c r="V228" i="6"/>
  <c r="Z227" i="6"/>
  <c r="Y227" i="6"/>
  <c r="X227" i="6"/>
  <c r="W227" i="6"/>
  <c r="V227" i="6"/>
  <c r="Z226" i="6"/>
  <c r="Y226" i="6"/>
  <c r="X226" i="6"/>
  <c r="W226" i="6"/>
  <c r="V226" i="6"/>
  <c r="Z225" i="6"/>
  <c r="Y225" i="6"/>
  <c r="X225" i="6"/>
  <c r="W225" i="6"/>
  <c r="V225" i="6"/>
  <c r="Z224" i="6"/>
  <c r="Y224" i="6"/>
  <c r="X224" i="6"/>
  <c r="W224" i="6"/>
  <c r="V224" i="6"/>
  <c r="Z223" i="6"/>
  <c r="Y223" i="6"/>
  <c r="X223" i="6"/>
  <c r="W223" i="6"/>
  <c r="V223" i="6"/>
  <c r="Z222" i="6"/>
  <c r="Y222" i="6"/>
  <c r="X222" i="6"/>
  <c r="W222" i="6"/>
  <c r="V222" i="6"/>
  <c r="Z221" i="6"/>
  <c r="Y221" i="6"/>
  <c r="X221" i="6"/>
  <c r="W221" i="6"/>
  <c r="V221" i="6"/>
  <c r="Z220" i="6"/>
  <c r="Y220" i="6"/>
  <c r="X220" i="6"/>
  <c r="W220" i="6"/>
  <c r="V220" i="6"/>
  <c r="Z219" i="6"/>
  <c r="Y219" i="6"/>
  <c r="X219" i="6"/>
  <c r="W219" i="6"/>
  <c r="V219" i="6"/>
  <c r="Z218" i="6"/>
  <c r="Y218" i="6"/>
  <c r="X218" i="6"/>
  <c r="W218" i="6"/>
  <c r="V218" i="6"/>
  <c r="Z217" i="6"/>
  <c r="Y217" i="6"/>
  <c r="X217" i="6"/>
  <c r="W217" i="6"/>
  <c r="V217" i="6"/>
  <c r="Z216" i="6"/>
  <c r="Y216" i="6"/>
  <c r="X216" i="6"/>
  <c r="W216" i="6"/>
  <c r="V216" i="6"/>
  <c r="Z215" i="6"/>
  <c r="Y215" i="6"/>
  <c r="X215" i="6"/>
  <c r="W215" i="6"/>
  <c r="V215" i="6"/>
  <c r="Z214" i="6"/>
  <c r="Y214" i="6"/>
  <c r="X214" i="6"/>
  <c r="W214" i="6"/>
  <c r="V214" i="6"/>
  <c r="Z213" i="6"/>
  <c r="Y213" i="6"/>
  <c r="X213" i="6"/>
  <c r="W213" i="6"/>
  <c r="V213" i="6"/>
  <c r="Z212" i="6"/>
  <c r="Y212" i="6"/>
  <c r="X212" i="6"/>
  <c r="W212" i="6"/>
  <c r="V212" i="6"/>
  <c r="Z211" i="6"/>
  <c r="Y211" i="6"/>
  <c r="X211" i="6"/>
  <c r="W211" i="6"/>
  <c r="V211" i="6"/>
  <c r="Z210" i="6"/>
  <c r="Y210" i="6"/>
  <c r="X210" i="6"/>
  <c r="W210" i="6"/>
  <c r="V210" i="6"/>
  <c r="Z209" i="6"/>
  <c r="Y209" i="6"/>
  <c r="X209" i="6"/>
  <c r="W209" i="6"/>
  <c r="V209" i="6"/>
  <c r="Z208" i="6"/>
  <c r="Y208" i="6"/>
  <c r="X208" i="6"/>
  <c r="W208" i="6"/>
  <c r="V208" i="6"/>
  <c r="Z207" i="6"/>
  <c r="Y207" i="6"/>
  <c r="X207" i="6"/>
  <c r="W207" i="6"/>
  <c r="V207" i="6"/>
  <c r="Z206" i="6"/>
  <c r="Y206" i="6"/>
  <c r="X206" i="6"/>
  <c r="W206" i="6"/>
  <c r="V206" i="6"/>
  <c r="Z205" i="6"/>
  <c r="Y205" i="6"/>
  <c r="X205" i="6"/>
  <c r="W205" i="6"/>
  <c r="V205" i="6"/>
  <c r="Z204" i="6"/>
  <c r="Y204" i="6"/>
  <c r="X204" i="6"/>
  <c r="W204" i="6"/>
  <c r="V204" i="6"/>
  <c r="Z203" i="6"/>
  <c r="Y203" i="6"/>
  <c r="X203" i="6"/>
  <c r="W203" i="6"/>
  <c r="V203" i="6"/>
  <c r="Y202" i="6"/>
  <c r="X202" i="6"/>
  <c r="W202" i="6"/>
  <c r="V202" i="6"/>
  <c r="Y201" i="6"/>
  <c r="X201" i="6"/>
  <c r="W201" i="6"/>
  <c r="V201" i="6"/>
  <c r="Y200" i="6"/>
  <c r="X200" i="6"/>
  <c r="W200" i="6"/>
  <c r="V200" i="6"/>
  <c r="U200" i="6"/>
  <c r="Y199" i="6"/>
  <c r="X199" i="6"/>
  <c r="W199" i="6"/>
  <c r="V199" i="6"/>
  <c r="U199" i="6"/>
  <c r="Y198" i="6"/>
  <c r="X198" i="6"/>
  <c r="W198" i="6"/>
  <c r="V198" i="6"/>
  <c r="U198" i="6"/>
  <c r="Y197" i="6"/>
  <c r="X197" i="6"/>
  <c r="W197" i="6"/>
  <c r="V197" i="6"/>
  <c r="U197" i="6"/>
  <c r="Y196" i="6"/>
  <c r="X196" i="6"/>
  <c r="W196" i="6"/>
  <c r="V196" i="6"/>
  <c r="U196" i="6"/>
  <c r="Y195" i="6"/>
  <c r="X195" i="6"/>
  <c r="W195" i="6"/>
  <c r="V195" i="6"/>
  <c r="U195" i="6"/>
  <c r="Y194" i="6"/>
  <c r="X194" i="6"/>
  <c r="W194" i="6"/>
  <c r="V194" i="6"/>
  <c r="U194" i="6"/>
  <c r="Y193" i="6"/>
  <c r="X193" i="6"/>
  <c r="W193" i="6"/>
  <c r="V193" i="6"/>
  <c r="U193" i="6"/>
  <c r="Y192" i="6"/>
  <c r="X192" i="6"/>
  <c r="W192" i="6"/>
  <c r="V192" i="6"/>
  <c r="U192" i="6"/>
  <c r="Y191" i="6"/>
  <c r="X191" i="6"/>
  <c r="W191" i="6"/>
  <c r="V191" i="6"/>
  <c r="U191" i="6"/>
  <c r="Y190" i="6"/>
  <c r="X190" i="6"/>
  <c r="W190" i="6"/>
  <c r="V190" i="6"/>
  <c r="U190" i="6"/>
  <c r="Y189" i="6"/>
  <c r="X189" i="6"/>
  <c r="W189" i="6"/>
  <c r="V189" i="6"/>
  <c r="U189" i="6"/>
  <c r="Y188" i="6"/>
  <c r="X188" i="6"/>
  <c r="W188" i="6"/>
  <c r="V188" i="6"/>
  <c r="U188" i="6"/>
  <c r="Y187" i="6"/>
  <c r="X187" i="6"/>
  <c r="W187" i="6"/>
  <c r="V187" i="6"/>
  <c r="U187" i="6"/>
  <c r="Y186" i="6"/>
  <c r="X186" i="6"/>
  <c r="W186" i="6"/>
  <c r="V186" i="6"/>
  <c r="U186" i="6"/>
  <c r="Y185" i="6"/>
  <c r="X185" i="6"/>
  <c r="W185" i="6"/>
  <c r="V185" i="6"/>
  <c r="U185" i="6"/>
  <c r="Y184" i="6"/>
  <c r="X184" i="6"/>
  <c r="W184" i="6"/>
  <c r="V184" i="6"/>
  <c r="U184" i="6"/>
  <c r="Y183" i="6"/>
  <c r="X183" i="6"/>
  <c r="W183" i="6"/>
  <c r="V183" i="6"/>
  <c r="U183" i="6"/>
  <c r="Y182" i="6"/>
  <c r="X182" i="6"/>
  <c r="W182" i="6"/>
  <c r="V182" i="6"/>
  <c r="U182" i="6"/>
  <c r="Y181" i="6"/>
  <c r="X181" i="6"/>
  <c r="W181" i="6"/>
  <c r="V181" i="6"/>
  <c r="U181" i="6"/>
  <c r="Y180" i="6"/>
  <c r="X180" i="6"/>
  <c r="W180" i="6"/>
  <c r="V180" i="6"/>
  <c r="U180" i="6"/>
  <c r="Y179" i="6"/>
  <c r="X179" i="6"/>
  <c r="W179" i="6"/>
  <c r="V179" i="6"/>
  <c r="U179" i="6"/>
  <c r="Y178" i="6"/>
  <c r="X178" i="6"/>
  <c r="W178" i="6"/>
  <c r="V178" i="6"/>
  <c r="U178" i="6"/>
  <c r="Y177" i="6"/>
  <c r="X177" i="6"/>
  <c r="W177" i="6"/>
  <c r="V177" i="6"/>
  <c r="U177" i="6"/>
  <c r="Y176" i="6"/>
  <c r="X176" i="6"/>
  <c r="W176" i="6"/>
  <c r="V176" i="6"/>
  <c r="U176" i="6"/>
  <c r="Y175" i="6"/>
  <c r="X175" i="6"/>
  <c r="W175" i="6"/>
  <c r="V175" i="6"/>
  <c r="U175" i="6"/>
  <c r="Y174" i="6"/>
  <c r="X174" i="6"/>
  <c r="W174" i="6"/>
  <c r="V174" i="6"/>
  <c r="U174" i="6"/>
  <c r="Y173" i="6"/>
  <c r="X173" i="6"/>
  <c r="W173" i="6"/>
  <c r="V173" i="6"/>
  <c r="U173" i="6"/>
  <c r="Y172" i="6"/>
  <c r="X172" i="6"/>
  <c r="W172" i="6"/>
  <c r="V172" i="6"/>
  <c r="U172" i="6"/>
  <c r="Y171" i="6"/>
  <c r="X171" i="6"/>
  <c r="W171" i="6"/>
  <c r="V171" i="6"/>
  <c r="U171" i="6"/>
  <c r="Y170" i="6"/>
  <c r="X170" i="6"/>
  <c r="W170" i="6"/>
  <c r="V170" i="6"/>
  <c r="U170" i="6"/>
  <c r="Y169" i="6"/>
  <c r="X169" i="6"/>
  <c r="W169" i="6"/>
  <c r="V169" i="6"/>
  <c r="U169" i="6"/>
  <c r="Y168" i="6"/>
  <c r="X168" i="6"/>
  <c r="W168" i="6"/>
  <c r="V168" i="6"/>
  <c r="U168" i="6"/>
  <c r="Y167" i="6"/>
  <c r="X167" i="6"/>
  <c r="W167" i="6"/>
  <c r="V167" i="6"/>
  <c r="U167" i="6"/>
  <c r="Y166" i="6"/>
  <c r="X166" i="6"/>
  <c r="W166" i="6"/>
  <c r="V166" i="6"/>
  <c r="U166" i="6"/>
  <c r="Y165" i="6"/>
  <c r="X165" i="6"/>
  <c r="W165" i="6"/>
  <c r="V165" i="6"/>
  <c r="U165" i="6"/>
  <c r="Y164" i="6"/>
  <c r="X164" i="6"/>
  <c r="W164" i="6"/>
  <c r="V164" i="6"/>
  <c r="U164" i="6"/>
  <c r="Y163" i="6"/>
  <c r="X163" i="6"/>
  <c r="W163" i="6"/>
  <c r="V163" i="6"/>
  <c r="U163" i="6"/>
  <c r="Y162" i="6"/>
  <c r="X162" i="6"/>
  <c r="W162" i="6"/>
  <c r="V162" i="6"/>
  <c r="U162" i="6"/>
  <c r="Y161" i="6"/>
  <c r="X161" i="6"/>
  <c r="W161" i="6"/>
  <c r="V161" i="6"/>
  <c r="U161" i="6"/>
  <c r="Y160" i="6"/>
  <c r="X160" i="6"/>
  <c r="W160" i="6"/>
  <c r="V160" i="6"/>
  <c r="U160" i="6"/>
  <c r="X159" i="6"/>
  <c r="W159" i="6"/>
  <c r="V159" i="6"/>
  <c r="U159" i="6"/>
  <c r="X158" i="6"/>
  <c r="W158" i="6"/>
  <c r="V158" i="6"/>
  <c r="U158" i="6"/>
  <c r="X157" i="6"/>
  <c r="W157" i="6"/>
  <c r="V157" i="6"/>
  <c r="U157" i="6"/>
  <c r="T157" i="6"/>
  <c r="X156" i="6"/>
  <c r="W156" i="6"/>
  <c r="V156" i="6"/>
  <c r="U156" i="6"/>
  <c r="T156" i="6"/>
  <c r="X155" i="6"/>
  <c r="W155" i="6"/>
  <c r="V155" i="6"/>
  <c r="U155" i="6"/>
  <c r="T155" i="6"/>
  <c r="X154" i="6"/>
  <c r="W154" i="6"/>
  <c r="V154" i="6"/>
  <c r="U154" i="6"/>
  <c r="T154" i="6"/>
  <c r="X153" i="6"/>
  <c r="W153" i="6"/>
  <c r="V153" i="6"/>
  <c r="U153" i="6"/>
  <c r="T153" i="6"/>
  <c r="X152" i="6"/>
  <c r="W152" i="6"/>
  <c r="V152" i="6"/>
  <c r="U152" i="6"/>
  <c r="T152" i="6"/>
  <c r="X151" i="6"/>
  <c r="W151" i="6"/>
  <c r="V151" i="6"/>
  <c r="U151" i="6"/>
  <c r="T151" i="6"/>
  <c r="X150" i="6"/>
  <c r="W150" i="6"/>
  <c r="V150" i="6"/>
  <c r="U150" i="6"/>
  <c r="T150" i="6"/>
  <c r="X149" i="6"/>
  <c r="W149" i="6"/>
  <c r="V149" i="6"/>
  <c r="U149" i="6"/>
  <c r="T149" i="6"/>
  <c r="X148" i="6"/>
  <c r="W148" i="6"/>
  <c r="V148" i="6"/>
  <c r="U148" i="6"/>
  <c r="T148" i="6"/>
  <c r="X147" i="6"/>
  <c r="W147" i="6"/>
  <c r="V147" i="6"/>
  <c r="U147" i="6"/>
  <c r="T147" i="6"/>
  <c r="X146" i="6"/>
  <c r="W146" i="6"/>
  <c r="V146" i="6"/>
  <c r="U146" i="6"/>
  <c r="T146" i="6"/>
  <c r="X145" i="6"/>
  <c r="W145" i="6"/>
  <c r="V145" i="6"/>
  <c r="U145" i="6"/>
  <c r="T145" i="6"/>
  <c r="X144" i="6"/>
  <c r="W144" i="6"/>
  <c r="V144" i="6"/>
  <c r="U144" i="6"/>
  <c r="T144" i="6"/>
  <c r="X143" i="6"/>
  <c r="W143" i="6"/>
  <c r="V143" i="6"/>
  <c r="U143" i="6"/>
  <c r="T143" i="6"/>
  <c r="X142" i="6"/>
  <c r="W142" i="6"/>
  <c r="V142" i="6"/>
  <c r="U142" i="6"/>
  <c r="T142" i="6"/>
  <c r="X141" i="6"/>
  <c r="W141" i="6"/>
  <c r="V141" i="6"/>
  <c r="U141" i="6"/>
  <c r="T141" i="6"/>
  <c r="X140" i="6"/>
  <c r="W140" i="6"/>
  <c r="V140" i="6"/>
  <c r="U140" i="6"/>
  <c r="T140" i="6"/>
  <c r="W139" i="6"/>
  <c r="V139" i="6"/>
  <c r="U139" i="6"/>
  <c r="T139" i="6"/>
  <c r="W138" i="6"/>
  <c r="V138" i="6"/>
  <c r="U138" i="6"/>
  <c r="T138" i="6"/>
  <c r="W137" i="6"/>
  <c r="V137" i="6"/>
  <c r="U137" i="6"/>
  <c r="T137" i="6"/>
  <c r="W136" i="6"/>
  <c r="V136" i="6"/>
  <c r="U136" i="6"/>
  <c r="T136" i="6"/>
  <c r="W135" i="6"/>
  <c r="V135" i="6"/>
  <c r="U135" i="6"/>
  <c r="T135" i="6"/>
  <c r="W134" i="6"/>
  <c r="V134" i="6"/>
  <c r="U134" i="6"/>
  <c r="T134" i="6"/>
  <c r="W133" i="6"/>
  <c r="V133" i="6"/>
  <c r="U133" i="6"/>
  <c r="T133" i="6"/>
  <c r="W132" i="6"/>
  <c r="V132" i="6"/>
  <c r="U132" i="6"/>
  <c r="T132" i="6"/>
  <c r="W131" i="6"/>
  <c r="V131" i="6"/>
  <c r="U131" i="6"/>
  <c r="T131" i="6"/>
  <c r="S131" i="6"/>
  <c r="W130" i="6"/>
  <c r="V130" i="6"/>
  <c r="U130" i="6"/>
  <c r="T130" i="6"/>
  <c r="S130" i="6"/>
  <c r="W129" i="6"/>
  <c r="V129" i="6"/>
  <c r="U129" i="6"/>
  <c r="T129" i="6"/>
  <c r="S129" i="6"/>
  <c r="W128" i="6"/>
  <c r="V128" i="6"/>
  <c r="U128" i="6"/>
  <c r="T128" i="6"/>
  <c r="S128" i="6"/>
  <c r="W127" i="6"/>
  <c r="V127" i="6"/>
  <c r="U127" i="6"/>
  <c r="T127" i="6"/>
  <c r="S127" i="6"/>
  <c r="W126" i="6"/>
  <c r="V126" i="6"/>
  <c r="U126" i="6"/>
  <c r="T126" i="6"/>
  <c r="S126" i="6"/>
  <c r="W125" i="6"/>
  <c r="V125" i="6"/>
  <c r="U125" i="6"/>
  <c r="T125" i="6"/>
  <c r="S125" i="6"/>
  <c r="W124" i="6"/>
  <c r="V124" i="6"/>
  <c r="U124" i="6"/>
  <c r="T124" i="6"/>
  <c r="S124" i="6"/>
  <c r="W123" i="6"/>
  <c r="V123" i="6"/>
  <c r="U123" i="6"/>
  <c r="T123" i="6"/>
  <c r="S123" i="6"/>
  <c r="W122" i="6"/>
  <c r="V122" i="6"/>
  <c r="U122" i="6"/>
  <c r="T122" i="6"/>
  <c r="S122" i="6"/>
  <c r="W121" i="6"/>
  <c r="V121" i="6"/>
  <c r="U121" i="6"/>
  <c r="T121" i="6"/>
  <c r="S121" i="6"/>
  <c r="W120" i="6"/>
  <c r="V120" i="6"/>
  <c r="U120" i="6"/>
  <c r="T120" i="6"/>
  <c r="S120" i="6"/>
  <c r="W119" i="6"/>
  <c r="V119" i="6"/>
  <c r="U119" i="6"/>
  <c r="T119" i="6"/>
  <c r="S119" i="6"/>
  <c r="W118" i="6"/>
  <c r="V118" i="6"/>
  <c r="U118" i="6"/>
  <c r="T118" i="6"/>
  <c r="S118" i="6"/>
  <c r="W117" i="6"/>
  <c r="V117" i="6"/>
  <c r="U117" i="6"/>
  <c r="T117" i="6"/>
  <c r="S117" i="6"/>
  <c r="J116" i="6"/>
  <c r="T116" i="6" s="1"/>
  <c r="J115" i="6"/>
  <c r="J114" i="6"/>
  <c r="V114" i="6" s="1"/>
  <c r="J113" i="6"/>
  <c r="V113" i="6" s="1"/>
  <c r="J112" i="6"/>
  <c r="J111" i="6"/>
  <c r="S111" i="6" s="1"/>
  <c r="J110" i="6"/>
  <c r="J109" i="6"/>
  <c r="V108" i="6"/>
  <c r="U108" i="6"/>
  <c r="T108" i="6"/>
  <c r="S108" i="6"/>
  <c r="V107" i="6"/>
  <c r="U107" i="6"/>
  <c r="T107" i="6"/>
  <c r="S107" i="6"/>
  <c r="V106" i="6"/>
  <c r="U106" i="6"/>
  <c r="T106" i="6"/>
  <c r="S106" i="6"/>
  <c r="V105" i="6"/>
  <c r="U105" i="6"/>
  <c r="T105" i="6"/>
  <c r="S105" i="6"/>
  <c r="V104" i="6"/>
  <c r="U104" i="6"/>
  <c r="T104" i="6"/>
  <c r="S104" i="6"/>
  <c r="V103" i="6"/>
  <c r="U103" i="6"/>
  <c r="T103" i="6"/>
  <c r="S103" i="6"/>
  <c r="V102" i="6"/>
  <c r="U102" i="6"/>
  <c r="T102" i="6"/>
  <c r="S102" i="6"/>
  <c r="R102" i="6"/>
  <c r="U101" i="6"/>
  <c r="T101" i="6"/>
  <c r="V100" i="6"/>
  <c r="U100" i="6"/>
  <c r="T100" i="6"/>
  <c r="S100" i="6"/>
  <c r="R100" i="6"/>
  <c r="V99" i="6"/>
  <c r="U99" i="6"/>
  <c r="T99" i="6"/>
  <c r="S99" i="6"/>
  <c r="R99" i="6"/>
  <c r="V98" i="6"/>
  <c r="U98" i="6"/>
  <c r="T98" i="6"/>
  <c r="S98" i="6"/>
  <c r="R98" i="6"/>
  <c r="V97" i="6"/>
  <c r="U97" i="6"/>
  <c r="T97" i="6"/>
  <c r="S97" i="6"/>
  <c r="R97" i="6"/>
  <c r="V96" i="6"/>
  <c r="U96" i="6"/>
  <c r="T96" i="6"/>
  <c r="S96" i="6"/>
  <c r="R96" i="6"/>
  <c r="V95" i="6"/>
  <c r="U95" i="6"/>
  <c r="T95" i="6"/>
  <c r="S95" i="6"/>
  <c r="R95" i="6"/>
  <c r="V94" i="6"/>
  <c r="U94" i="6"/>
  <c r="T94" i="6"/>
  <c r="S94" i="6"/>
  <c r="R94" i="6"/>
  <c r="V93" i="6"/>
  <c r="U93" i="6"/>
  <c r="T93" i="6"/>
  <c r="S93" i="6"/>
  <c r="R93" i="6"/>
  <c r="V92" i="6"/>
  <c r="U92" i="6"/>
  <c r="T92" i="6"/>
  <c r="S92" i="6"/>
  <c r="R92" i="6"/>
  <c r="V91" i="6"/>
  <c r="U91" i="6"/>
  <c r="T91" i="6"/>
  <c r="S91" i="6"/>
  <c r="R91" i="6"/>
  <c r="U90" i="6"/>
  <c r="T90" i="6"/>
  <c r="S90" i="6"/>
  <c r="R90" i="6"/>
  <c r="U89" i="6"/>
  <c r="T89" i="6"/>
  <c r="S89" i="6"/>
  <c r="R89" i="6"/>
  <c r="U88" i="6"/>
  <c r="T88" i="6"/>
  <c r="S88" i="6"/>
  <c r="R88" i="6"/>
  <c r="U87" i="6"/>
  <c r="T87" i="6"/>
  <c r="S87" i="6"/>
  <c r="R87" i="6"/>
  <c r="U86" i="6"/>
  <c r="T86" i="6"/>
  <c r="S86" i="6"/>
  <c r="R86" i="6"/>
  <c r="U85" i="6"/>
  <c r="T85" i="6"/>
  <c r="S85" i="6"/>
  <c r="R85" i="6"/>
  <c r="U84" i="6"/>
  <c r="T84" i="6"/>
  <c r="S84" i="6"/>
  <c r="R84" i="6"/>
  <c r="Q84" i="6"/>
  <c r="U83" i="6"/>
  <c r="T83" i="6"/>
  <c r="S83" i="6"/>
  <c r="R83" i="6"/>
  <c r="Q83" i="6"/>
  <c r="U82" i="6"/>
  <c r="T82" i="6"/>
  <c r="S82" i="6"/>
  <c r="R82" i="6"/>
  <c r="Q82" i="6"/>
  <c r="U81" i="6"/>
  <c r="T81" i="6"/>
  <c r="S81" i="6"/>
  <c r="R81" i="6"/>
  <c r="Q81" i="6"/>
  <c r="U80" i="6"/>
  <c r="T80" i="6"/>
  <c r="S80" i="6"/>
  <c r="R80" i="6"/>
  <c r="Q80" i="6"/>
  <c r="U79" i="6"/>
  <c r="T79" i="6"/>
  <c r="S79" i="6"/>
  <c r="R79" i="6"/>
  <c r="Q79" i="6"/>
  <c r="U78" i="6"/>
  <c r="T78" i="6"/>
  <c r="S78" i="6"/>
  <c r="R78" i="6"/>
  <c r="Q78" i="6"/>
  <c r="U77" i="6"/>
  <c r="T77" i="6"/>
  <c r="S77" i="6"/>
  <c r="R77" i="6"/>
  <c r="Q77" i="6"/>
  <c r="U76" i="6"/>
  <c r="T76" i="6"/>
  <c r="S76" i="6"/>
  <c r="R76" i="6"/>
  <c r="Q76" i="6"/>
  <c r="U75" i="6"/>
  <c r="T75" i="6"/>
  <c r="S75" i="6"/>
  <c r="R75" i="6"/>
  <c r="Q75" i="6"/>
  <c r="U74" i="6"/>
  <c r="T74" i="6"/>
  <c r="S74" i="6"/>
  <c r="R74" i="6"/>
  <c r="Q74" i="6"/>
  <c r="U73" i="6"/>
  <c r="T73" i="6"/>
  <c r="S73" i="6"/>
  <c r="R73" i="6"/>
  <c r="Q73" i="6"/>
  <c r="U72" i="6"/>
  <c r="T72" i="6"/>
  <c r="S72" i="6"/>
  <c r="R72" i="6"/>
  <c r="Q72" i="6"/>
  <c r="U71" i="6"/>
  <c r="T71" i="6"/>
  <c r="S71" i="6"/>
  <c r="R71" i="6"/>
  <c r="Q71" i="6"/>
  <c r="U70" i="6"/>
  <c r="T70" i="6"/>
  <c r="S70" i="6"/>
  <c r="R70" i="6"/>
  <c r="Q70" i="6"/>
  <c r="U69" i="6"/>
  <c r="T69" i="6"/>
  <c r="S69" i="6"/>
  <c r="R69" i="6"/>
  <c r="Q69" i="6"/>
  <c r="U68" i="6"/>
  <c r="T68" i="6"/>
  <c r="S68" i="6"/>
  <c r="R68" i="6"/>
  <c r="Q68" i="6"/>
  <c r="U67" i="6"/>
  <c r="T67" i="6"/>
  <c r="S67" i="6"/>
  <c r="R67" i="6"/>
  <c r="Q67" i="6"/>
  <c r="U66" i="6"/>
  <c r="T66" i="6"/>
  <c r="S66" i="6"/>
  <c r="R66" i="6"/>
  <c r="Q66" i="6"/>
  <c r="U65" i="6"/>
  <c r="T65" i="6"/>
  <c r="S65" i="6"/>
  <c r="R65" i="6"/>
  <c r="Q65" i="6"/>
  <c r="U64" i="6"/>
  <c r="T64" i="6"/>
  <c r="S64" i="6"/>
  <c r="R64" i="6"/>
  <c r="Q64" i="6"/>
  <c r="U63" i="6"/>
  <c r="T63" i="6"/>
  <c r="S63" i="6"/>
  <c r="R63" i="6"/>
  <c r="Q63" i="6"/>
  <c r="U62" i="6"/>
  <c r="T62" i="6"/>
  <c r="S62" i="6"/>
  <c r="R62" i="6"/>
  <c r="Q62" i="6"/>
  <c r="T61" i="6"/>
  <c r="S61" i="6"/>
  <c r="R61" i="6"/>
  <c r="Q61" i="6"/>
  <c r="P61" i="6"/>
  <c r="T60" i="6"/>
  <c r="S60" i="6"/>
  <c r="R60" i="6"/>
  <c r="Q60" i="6"/>
  <c r="P60" i="6"/>
  <c r="T59" i="6"/>
  <c r="S59" i="6"/>
  <c r="R59" i="6"/>
  <c r="Q59" i="6"/>
  <c r="P59" i="6"/>
  <c r="T58" i="6"/>
  <c r="S58" i="6"/>
  <c r="R58" i="6"/>
  <c r="Q58" i="6"/>
  <c r="P58" i="6"/>
  <c r="T57" i="6"/>
  <c r="S57" i="6"/>
  <c r="R57" i="6"/>
  <c r="Q57" i="6"/>
  <c r="P57" i="6"/>
  <c r="T56" i="6"/>
  <c r="S56" i="6"/>
  <c r="R56" i="6"/>
  <c r="Q56" i="6"/>
  <c r="P56" i="6"/>
  <c r="T55" i="6"/>
  <c r="S55" i="6"/>
  <c r="R55" i="6"/>
  <c r="Q55" i="6"/>
  <c r="P55" i="6"/>
  <c r="T54" i="6"/>
  <c r="S54" i="6"/>
  <c r="R54" i="6"/>
  <c r="Q54" i="6"/>
  <c r="P54" i="6"/>
  <c r="T53" i="6"/>
  <c r="S53" i="6"/>
  <c r="R53" i="6"/>
  <c r="Q53" i="6"/>
  <c r="P53" i="6"/>
  <c r="T52" i="6"/>
  <c r="S52" i="6"/>
  <c r="R52" i="6"/>
  <c r="Q52" i="6"/>
  <c r="P52" i="6"/>
  <c r="T51" i="6"/>
  <c r="S51" i="6"/>
  <c r="R51" i="6"/>
  <c r="Q51" i="6"/>
  <c r="P51" i="6"/>
  <c r="T50" i="6"/>
  <c r="S50" i="6"/>
  <c r="R50" i="6"/>
  <c r="Q50" i="6"/>
  <c r="P50" i="6"/>
  <c r="T49" i="6"/>
  <c r="S49" i="6"/>
  <c r="R49" i="6"/>
  <c r="Q49" i="6"/>
  <c r="P49" i="6"/>
  <c r="T48" i="6"/>
  <c r="S48" i="6"/>
  <c r="R48" i="6"/>
  <c r="Q48" i="6"/>
  <c r="P48" i="6"/>
  <c r="T47" i="6"/>
  <c r="S47" i="6"/>
  <c r="R47" i="6"/>
  <c r="Q47" i="6"/>
  <c r="P47" i="6"/>
  <c r="T46" i="6"/>
  <c r="S46" i="6"/>
  <c r="R46" i="6"/>
  <c r="Q46" i="6"/>
  <c r="P46" i="6"/>
  <c r="T45" i="6"/>
  <c r="S45" i="6"/>
  <c r="R45" i="6"/>
  <c r="Q45" i="6"/>
  <c r="P45" i="6"/>
  <c r="T44" i="6"/>
  <c r="S44" i="6"/>
  <c r="R44" i="6"/>
  <c r="Q44" i="6"/>
  <c r="P44" i="6"/>
  <c r="T43" i="6"/>
  <c r="S43" i="6"/>
  <c r="R43" i="6"/>
  <c r="Q43" i="6"/>
  <c r="P43" i="6"/>
  <c r="T42" i="6"/>
  <c r="S42" i="6"/>
  <c r="R42" i="6"/>
  <c r="Q42" i="6"/>
  <c r="P42" i="6"/>
  <c r="S41" i="6"/>
  <c r="R41" i="6"/>
  <c r="Q41" i="6"/>
  <c r="P41" i="6"/>
  <c r="O41" i="6"/>
  <c r="S40" i="6"/>
  <c r="R40" i="6"/>
  <c r="Q40" i="6"/>
  <c r="P40" i="6"/>
  <c r="O40" i="6"/>
  <c r="S39" i="6"/>
  <c r="R39" i="6"/>
  <c r="Q39" i="6"/>
  <c r="P39" i="6"/>
  <c r="O39" i="6"/>
  <c r="S38" i="6"/>
  <c r="R38" i="6"/>
  <c r="Q38" i="6"/>
  <c r="P38" i="6"/>
  <c r="O38" i="6"/>
  <c r="S37" i="6"/>
  <c r="R37" i="6"/>
  <c r="Q37" i="6"/>
  <c r="P37" i="6"/>
  <c r="O37" i="6"/>
  <c r="S36" i="6"/>
  <c r="R36" i="6"/>
  <c r="Q36" i="6"/>
  <c r="P36" i="6"/>
  <c r="O36" i="6"/>
  <c r="S35" i="6"/>
  <c r="R35" i="6"/>
  <c r="Q35" i="6"/>
  <c r="P35" i="6"/>
  <c r="O35" i="6"/>
  <c r="S34" i="6"/>
  <c r="R34" i="6"/>
  <c r="Q34" i="6"/>
  <c r="P34" i="6"/>
  <c r="O34" i="6"/>
  <c r="S33" i="6"/>
  <c r="R33" i="6"/>
  <c r="Q33" i="6"/>
  <c r="P33" i="6"/>
  <c r="O33" i="6"/>
  <c r="S32" i="6"/>
  <c r="R32" i="6"/>
  <c r="Q32" i="6"/>
  <c r="P32" i="6"/>
  <c r="O32" i="6"/>
  <c r="S31" i="6"/>
  <c r="R31" i="6"/>
  <c r="Q31" i="6"/>
  <c r="P31" i="6"/>
  <c r="O31" i="6"/>
  <c r="S30" i="6"/>
  <c r="R30" i="6"/>
  <c r="Q30" i="6"/>
  <c r="P30" i="6"/>
  <c r="O30" i="6"/>
  <c r="S29" i="6"/>
  <c r="R29" i="6"/>
  <c r="Q29" i="6"/>
  <c r="P29" i="6"/>
  <c r="O29" i="6"/>
  <c r="S28" i="6"/>
  <c r="R28" i="6"/>
  <c r="Q28" i="6"/>
  <c r="P28" i="6"/>
  <c r="O28" i="6"/>
  <c r="J27" i="6"/>
  <c r="N27" i="6" s="1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Q10" i="6"/>
  <c r="P10" i="6"/>
  <c r="O10" i="6"/>
  <c r="N10" i="6"/>
  <c r="M10" i="6"/>
  <c r="Q9" i="6"/>
  <c r="P9" i="6"/>
  <c r="O9" i="6"/>
  <c r="N9" i="6"/>
  <c r="M9" i="6"/>
  <c r="Q8" i="6"/>
  <c r="P8" i="6"/>
  <c r="O8" i="6"/>
  <c r="N8" i="6"/>
  <c r="M8" i="6"/>
  <c r="Q7" i="6"/>
  <c r="P7" i="6"/>
  <c r="O7" i="6"/>
  <c r="N7" i="6"/>
  <c r="M7" i="6"/>
  <c r="I395" i="5"/>
  <c r="AF350" i="5"/>
  <c r="N392" i="5"/>
  <c r="M392" i="5"/>
  <c r="I392" i="5"/>
  <c r="AQ391" i="5"/>
  <c r="AQ390" i="5"/>
  <c r="AQ389" i="5"/>
  <c r="AQ388" i="5"/>
  <c r="AQ387" i="5"/>
  <c r="AQ386" i="5"/>
  <c r="AN385" i="5"/>
  <c r="AM385" i="5"/>
  <c r="AL385" i="5"/>
  <c r="AK385" i="5"/>
  <c r="AJ385" i="5"/>
  <c r="AI385" i="5"/>
  <c r="AH385" i="5"/>
  <c r="AG385" i="5"/>
  <c r="AF385" i="5"/>
  <c r="AE385" i="5"/>
  <c r="AD385" i="5"/>
  <c r="AN384" i="5"/>
  <c r="AM384" i="5"/>
  <c r="AL384" i="5"/>
  <c r="AK384" i="5"/>
  <c r="AJ384" i="5"/>
  <c r="AI384" i="5"/>
  <c r="AH384" i="5"/>
  <c r="AG384" i="5"/>
  <c r="AF384" i="5"/>
  <c r="AE384" i="5"/>
  <c r="AD384" i="5"/>
  <c r="AN383" i="5"/>
  <c r="AM383" i="5"/>
  <c r="AL383" i="5"/>
  <c r="AK383" i="5"/>
  <c r="AJ383" i="5"/>
  <c r="AI383" i="5"/>
  <c r="AH383" i="5"/>
  <c r="AG383" i="5"/>
  <c r="AF383" i="5"/>
  <c r="AE383" i="5"/>
  <c r="AD383" i="5"/>
  <c r="AN382" i="5"/>
  <c r="AM382" i="5"/>
  <c r="AL382" i="5"/>
  <c r="AK382" i="5"/>
  <c r="AJ382" i="5"/>
  <c r="AI382" i="5"/>
  <c r="AH382" i="5"/>
  <c r="AG382" i="5"/>
  <c r="AF382" i="5"/>
  <c r="AE382" i="5"/>
  <c r="AD382" i="5"/>
  <c r="AO382" i="5" s="1"/>
  <c r="AQ382" i="5" s="1"/>
  <c r="AN381" i="5"/>
  <c r="AM381" i="5"/>
  <c r="AL381" i="5"/>
  <c r="AK381" i="5"/>
  <c r="AJ381" i="5"/>
  <c r="AI381" i="5"/>
  <c r="AH381" i="5"/>
  <c r="AG381" i="5"/>
  <c r="AF381" i="5"/>
  <c r="AE381" i="5"/>
  <c r="AD381" i="5"/>
  <c r="AN380" i="5"/>
  <c r="AM380" i="5"/>
  <c r="AL380" i="5"/>
  <c r="AK380" i="5"/>
  <c r="AJ380" i="5"/>
  <c r="AI380" i="5"/>
  <c r="AH380" i="5"/>
  <c r="AG380" i="5"/>
  <c r="AF380" i="5"/>
  <c r="AE380" i="5"/>
  <c r="AD380" i="5"/>
  <c r="AO380" i="5" s="1"/>
  <c r="AQ380" i="5" s="1"/>
  <c r="AN379" i="5"/>
  <c r="AM379" i="5"/>
  <c r="AO379" i="5" s="1"/>
  <c r="AQ379" i="5" s="1"/>
  <c r="AL379" i="5"/>
  <c r="AK379" i="5"/>
  <c r="AJ379" i="5"/>
  <c r="AI379" i="5"/>
  <c r="AH379" i="5"/>
  <c r="AG379" i="5"/>
  <c r="AF379" i="5"/>
  <c r="AE379" i="5"/>
  <c r="AD379" i="5"/>
  <c r="AN378" i="5"/>
  <c r="AM378" i="5"/>
  <c r="AL378" i="5"/>
  <c r="AK378" i="5"/>
  <c r="AJ378" i="5"/>
  <c r="AI378" i="5"/>
  <c r="AH378" i="5"/>
  <c r="AG378" i="5"/>
  <c r="AF378" i="5"/>
  <c r="AE378" i="5"/>
  <c r="AD378" i="5"/>
  <c r="AN377" i="5"/>
  <c r="AM377" i="5"/>
  <c r="AL377" i="5"/>
  <c r="AK377" i="5"/>
  <c r="AJ377" i="5"/>
  <c r="AI377" i="5"/>
  <c r="AH377" i="5"/>
  <c r="AG377" i="5"/>
  <c r="AF377" i="5"/>
  <c r="AE377" i="5"/>
  <c r="AD377" i="5"/>
  <c r="AO377" i="5" s="1"/>
  <c r="AQ377" i="5" s="1"/>
  <c r="AN376" i="5"/>
  <c r="AM376" i="5"/>
  <c r="AL376" i="5"/>
  <c r="AK376" i="5"/>
  <c r="AJ376" i="5"/>
  <c r="AI376" i="5"/>
  <c r="AH376" i="5"/>
  <c r="AG376" i="5"/>
  <c r="AF376" i="5"/>
  <c r="AE376" i="5"/>
  <c r="AD376" i="5"/>
  <c r="AN375" i="5"/>
  <c r="AM375" i="5"/>
  <c r="AL375" i="5"/>
  <c r="AK375" i="5"/>
  <c r="AJ375" i="5"/>
  <c r="AI375" i="5"/>
  <c r="AH375" i="5"/>
  <c r="AG375" i="5"/>
  <c r="AF375" i="5"/>
  <c r="AE375" i="5"/>
  <c r="AD375" i="5"/>
  <c r="AN374" i="5"/>
  <c r="AM374" i="5"/>
  <c r="AL374" i="5"/>
  <c r="AK374" i="5"/>
  <c r="AJ374" i="5"/>
  <c r="AI374" i="5"/>
  <c r="AH374" i="5"/>
  <c r="AG374" i="5"/>
  <c r="AF374" i="5"/>
  <c r="AE374" i="5"/>
  <c r="AD374" i="5"/>
  <c r="AN373" i="5"/>
  <c r="AM373" i="5"/>
  <c r="AL373" i="5"/>
  <c r="AK373" i="5"/>
  <c r="AJ373" i="5"/>
  <c r="AI373" i="5"/>
  <c r="AH373" i="5"/>
  <c r="AG373" i="5"/>
  <c r="AF373" i="5"/>
  <c r="AE373" i="5"/>
  <c r="AD373" i="5"/>
  <c r="AN372" i="5"/>
  <c r="AM372" i="5"/>
  <c r="AL372" i="5"/>
  <c r="AK372" i="5"/>
  <c r="AJ372" i="5"/>
  <c r="AI372" i="5"/>
  <c r="AH372" i="5"/>
  <c r="AG372" i="5"/>
  <c r="AF372" i="5"/>
  <c r="AE372" i="5"/>
  <c r="AD372" i="5"/>
  <c r="AN371" i="5"/>
  <c r="AM371" i="5"/>
  <c r="AL371" i="5"/>
  <c r="AK371" i="5"/>
  <c r="AJ371" i="5"/>
  <c r="AI371" i="5"/>
  <c r="AH371" i="5"/>
  <c r="AG371" i="5"/>
  <c r="AF371" i="5"/>
  <c r="AE371" i="5"/>
  <c r="AD371" i="5"/>
  <c r="AN370" i="5"/>
  <c r="AM370" i="5"/>
  <c r="AL370" i="5"/>
  <c r="AK370" i="5"/>
  <c r="AJ370" i="5"/>
  <c r="AI370" i="5"/>
  <c r="AH370" i="5"/>
  <c r="AG370" i="5"/>
  <c r="AF370" i="5"/>
  <c r="AE370" i="5"/>
  <c r="AD370" i="5"/>
  <c r="AN369" i="5"/>
  <c r="AM369" i="5"/>
  <c r="AL369" i="5"/>
  <c r="AK369" i="5"/>
  <c r="AJ369" i="5"/>
  <c r="AI369" i="5"/>
  <c r="AH369" i="5"/>
  <c r="AG369" i="5"/>
  <c r="AF369" i="5"/>
  <c r="AE369" i="5"/>
  <c r="AD369" i="5"/>
  <c r="AO369" i="5" s="1"/>
  <c r="AQ369" i="5" s="1"/>
  <c r="AN368" i="5"/>
  <c r="AM368" i="5"/>
  <c r="AL368" i="5"/>
  <c r="AK368" i="5"/>
  <c r="AJ368" i="5"/>
  <c r="AI368" i="5"/>
  <c r="AH368" i="5"/>
  <c r="AG368" i="5"/>
  <c r="AF368" i="5"/>
  <c r="AE368" i="5"/>
  <c r="AD368" i="5"/>
  <c r="AN367" i="5"/>
  <c r="AM367" i="5"/>
  <c r="AL367" i="5"/>
  <c r="AK367" i="5"/>
  <c r="AJ367" i="5"/>
  <c r="AI367" i="5"/>
  <c r="AH367" i="5"/>
  <c r="AG367" i="5"/>
  <c r="AF367" i="5"/>
  <c r="AE367" i="5"/>
  <c r="AD367" i="5"/>
  <c r="AN366" i="5"/>
  <c r="AM366" i="5"/>
  <c r="AL366" i="5"/>
  <c r="AK366" i="5"/>
  <c r="AJ366" i="5"/>
  <c r="AI366" i="5"/>
  <c r="AH366" i="5"/>
  <c r="AG366" i="5"/>
  <c r="AF366" i="5"/>
  <c r="AE366" i="5"/>
  <c r="AD366" i="5"/>
  <c r="AO366" i="5" s="1"/>
  <c r="AQ366" i="5" s="1"/>
  <c r="AN365" i="5"/>
  <c r="AM365" i="5"/>
  <c r="AL365" i="5"/>
  <c r="AK365" i="5"/>
  <c r="AJ365" i="5"/>
  <c r="AI365" i="5"/>
  <c r="AH365" i="5"/>
  <c r="AO365" i="5" s="1"/>
  <c r="AQ365" i="5" s="1"/>
  <c r="AG365" i="5"/>
  <c r="AF365" i="5"/>
  <c r="AE365" i="5"/>
  <c r="AD365" i="5"/>
  <c r="AN364" i="5"/>
  <c r="AM364" i="5"/>
  <c r="AL364" i="5"/>
  <c r="AK364" i="5"/>
  <c r="AJ364" i="5"/>
  <c r="AI364" i="5"/>
  <c r="AH364" i="5"/>
  <c r="AG364" i="5"/>
  <c r="AF364" i="5"/>
  <c r="AE364" i="5"/>
  <c r="AD364" i="5"/>
  <c r="AN363" i="5"/>
  <c r="AM363" i="5"/>
  <c r="AL363" i="5"/>
  <c r="AK363" i="5"/>
  <c r="AJ363" i="5"/>
  <c r="AI363" i="5"/>
  <c r="AH363" i="5"/>
  <c r="AG363" i="5"/>
  <c r="AF363" i="5"/>
  <c r="AE363" i="5"/>
  <c r="AD363" i="5"/>
  <c r="AN362" i="5"/>
  <c r="AM362" i="5"/>
  <c r="AL362" i="5"/>
  <c r="AK362" i="5"/>
  <c r="AJ362" i="5"/>
  <c r="AI362" i="5"/>
  <c r="AH362" i="5"/>
  <c r="AG362" i="5"/>
  <c r="AF362" i="5"/>
  <c r="AE362" i="5"/>
  <c r="AD362" i="5"/>
  <c r="AO362" i="5" s="1"/>
  <c r="AQ362" i="5" s="1"/>
  <c r="AN361" i="5"/>
  <c r="AM361" i="5"/>
  <c r="AL361" i="5"/>
  <c r="AK361" i="5"/>
  <c r="AJ361" i="5"/>
  <c r="AI361" i="5"/>
  <c r="AH361" i="5"/>
  <c r="AG361" i="5"/>
  <c r="AF361" i="5"/>
  <c r="AE361" i="5"/>
  <c r="AD361" i="5"/>
  <c r="AN360" i="5"/>
  <c r="AM360" i="5"/>
  <c r="AL360" i="5"/>
  <c r="AK360" i="5"/>
  <c r="AJ360" i="5"/>
  <c r="AI360" i="5"/>
  <c r="AH360" i="5"/>
  <c r="AG360" i="5"/>
  <c r="AF360" i="5"/>
  <c r="AE360" i="5"/>
  <c r="AD360" i="5"/>
  <c r="AN359" i="5"/>
  <c r="AM359" i="5"/>
  <c r="AL359" i="5"/>
  <c r="AK359" i="5"/>
  <c r="AJ359" i="5"/>
  <c r="AI359" i="5"/>
  <c r="AH359" i="5"/>
  <c r="AG359" i="5"/>
  <c r="AF359" i="5"/>
  <c r="AE359" i="5"/>
  <c r="AD359" i="5"/>
  <c r="AN358" i="5"/>
  <c r="AM358" i="5"/>
  <c r="AL358" i="5"/>
  <c r="AK358" i="5"/>
  <c r="AJ358" i="5"/>
  <c r="AI358" i="5"/>
  <c r="AH358" i="5"/>
  <c r="AG358" i="5"/>
  <c r="AF358" i="5"/>
  <c r="AO358" i="5" s="1"/>
  <c r="AQ358" i="5" s="1"/>
  <c r="AE358" i="5"/>
  <c r="AD358" i="5"/>
  <c r="AM357" i="5"/>
  <c r="AL357" i="5"/>
  <c r="AK357" i="5"/>
  <c r="AJ357" i="5"/>
  <c r="AI357" i="5"/>
  <c r="AH357" i="5"/>
  <c r="AG357" i="5"/>
  <c r="AF357" i="5"/>
  <c r="AE357" i="5"/>
  <c r="AD357" i="5"/>
  <c r="AC357" i="5"/>
  <c r="AM356" i="5"/>
  <c r="AL356" i="5"/>
  <c r="AK356" i="5"/>
  <c r="AJ356" i="5"/>
  <c r="AI356" i="5"/>
  <c r="AH356" i="5"/>
  <c r="AG356" i="5"/>
  <c r="AF356" i="5"/>
  <c r="AE356" i="5"/>
  <c r="AD356" i="5"/>
  <c r="AC356" i="5"/>
  <c r="AM355" i="5"/>
  <c r="AL355" i="5"/>
  <c r="AK355" i="5"/>
  <c r="AJ355" i="5"/>
  <c r="AI355" i="5"/>
  <c r="AH355" i="5"/>
  <c r="AG355" i="5"/>
  <c r="AF355" i="5"/>
  <c r="AE355" i="5"/>
  <c r="AD355" i="5"/>
  <c r="AC355" i="5"/>
  <c r="AK354" i="5"/>
  <c r="AJ354" i="5"/>
  <c r="AI354" i="5"/>
  <c r="AH354" i="5"/>
  <c r="AG354" i="5"/>
  <c r="AF354" i="5"/>
  <c r="AE354" i="5"/>
  <c r="AD354" i="5"/>
  <c r="AC354" i="5"/>
  <c r="AB354" i="5"/>
  <c r="AK353" i="5"/>
  <c r="AJ353" i="5"/>
  <c r="AI353" i="5"/>
  <c r="AH353" i="5"/>
  <c r="AG353" i="5"/>
  <c r="AF353" i="5"/>
  <c r="AE353" i="5"/>
  <c r="AD353" i="5"/>
  <c r="AC353" i="5"/>
  <c r="AB353" i="5"/>
  <c r="AK352" i="5"/>
  <c r="AJ352" i="5"/>
  <c r="AI352" i="5"/>
  <c r="AH352" i="5"/>
  <c r="AG352" i="5"/>
  <c r="AF352" i="5"/>
  <c r="AE352" i="5"/>
  <c r="AD352" i="5"/>
  <c r="AC352" i="5"/>
  <c r="AB352" i="5"/>
  <c r="AA352" i="5"/>
  <c r="J351" i="5"/>
  <c r="AD351" i="5" s="1"/>
  <c r="AK350" i="5"/>
  <c r="AJ350" i="5"/>
  <c r="AI350" i="5"/>
  <c r="AH350" i="5"/>
  <c r="AG350" i="5"/>
  <c r="AE350" i="5"/>
  <c r="AD350" i="5"/>
  <c r="AC350" i="5"/>
  <c r="AB350" i="5"/>
  <c r="AA350" i="5"/>
  <c r="AJ349" i="5"/>
  <c r="AI349" i="5"/>
  <c r="AH349" i="5"/>
  <c r="AG349" i="5"/>
  <c r="AF349" i="5"/>
  <c r="AE349" i="5"/>
  <c r="AD349" i="5"/>
  <c r="AC349" i="5"/>
  <c r="AB349" i="5"/>
  <c r="AA349" i="5"/>
  <c r="Z349" i="5"/>
  <c r="AJ348" i="5"/>
  <c r="AI348" i="5"/>
  <c r="AH348" i="5"/>
  <c r="AG348" i="5"/>
  <c r="AF348" i="5"/>
  <c r="AE348" i="5"/>
  <c r="AD348" i="5"/>
  <c r="AC348" i="5"/>
  <c r="AB348" i="5"/>
  <c r="AA348" i="5"/>
  <c r="Z348" i="5"/>
  <c r="AJ347" i="5"/>
  <c r="AI347" i="5"/>
  <c r="AH347" i="5"/>
  <c r="AG347" i="5"/>
  <c r="AF347" i="5"/>
  <c r="AE347" i="5"/>
  <c r="AD347" i="5"/>
  <c r="AC347" i="5"/>
  <c r="AB347" i="5"/>
  <c r="AA347" i="5"/>
  <c r="Z347" i="5"/>
  <c r="AO347" i="5" s="1"/>
  <c r="AJ346" i="5"/>
  <c r="AI346" i="5"/>
  <c r="AH346" i="5"/>
  <c r="AG346" i="5"/>
  <c r="AF346" i="5"/>
  <c r="AE346" i="5"/>
  <c r="AD346" i="5"/>
  <c r="AC346" i="5"/>
  <c r="AB346" i="5"/>
  <c r="AA346" i="5"/>
  <c r="Z346" i="5"/>
  <c r="AJ345" i="5"/>
  <c r="AI345" i="5"/>
  <c r="AH345" i="5"/>
  <c r="AG345" i="5"/>
  <c r="AF345" i="5"/>
  <c r="AE345" i="5"/>
  <c r="AD345" i="5"/>
  <c r="AC345" i="5"/>
  <c r="AB345" i="5"/>
  <c r="AA345" i="5"/>
  <c r="Z345" i="5"/>
  <c r="AO345" i="5" s="1"/>
  <c r="AJ344" i="5"/>
  <c r="AI344" i="5"/>
  <c r="AH344" i="5"/>
  <c r="AG344" i="5"/>
  <c r="AF344" i="5"/>
  <c r="AE344" i="5"/>
  <c r="AD344" i="5"/>
  <c r="AC344" i="5"/>
  <c r="AB344" i="5"/>
  <c r="AA344" i="5"/>
  <c r="Z344" i="5"/>
  <c r="AJ343" i="5"/>
  <c r="AI343" i="5"/>
  <c r="AH343" i="5"/>
  <c r="AG343" i="5"/>
  <c r="AF343" i="5"/>
  <c r="AE343" i="5"/>
  <c r="AD343" i="5"/>
  <c r="AC343" i="5"/>
  <c r="AB343" i="5"/>
  <c r="AA343" i="5"/>
  <c r="Z343" i="5"/>
  <c r="AJ342" i="5"/>
  <c r="AI342" i="5"/>
  <c r="AH342" i="5"/>
  <c r="AG342" i="5"/>
  <c r="AF342" i="5"/>
  <c r="AE342" i="5"/>
  <c r="AD342" i="5"/>
  <c r="AC342" i="5"/>
  <c r="AB342" i="5"/>
  <c r="AA342" i="5"/>
  <c r="Z342" i="5"/>
  <c r="AJ341" i="5"/>
  <c r="AI341" i="5"/>
  <c r="AH341" i="5"/>
  <c r="AG341" i="5"/>
  <c r="AF341" i="5"/>
  <c r="AE341" i="5"/>
  <c r="AD341" i="5"/>
  <c r="AC341" i="5"/>
  <c r="AB341" i="5"/>
  <c r="AA341" i="5"/>
  <c r="Z341" i="5"/>
  <c r="AJ340" i="5"/>
  <c r="AI340" i="5"/>
  <c r="AH340" i="5"/>
  <c r="AG340" i="5"/>
  <c r="AF340" i="5"/>
  <c r="AE340" i="5"/>
  <c r="AD340" i="5"/>
  <c r="AC340" i="5"/>
  <c r="AB340" i="5"/>
  <c r="AA340" i="5"/>
  <c r="Z340" i="5"/>
  <c r="AO340" i="5" s="1"/>
  <c r="AJ339" i="5"/>
  <c r="AI339" i="5"/>
  <c r="AH339" i="5"/>
  <c r="AG339" i="5"/>
  <c r="AF339" i="5"/>
  <c r="AE339" i="5"/>
  <c r="AD339" i="5"/>
  <c r="AC339" i="5"/>
  <c r="AB339" i="5"/>
  <c r="AA339" i="5"/>
  <c r="Z339" i="5"/>
  <c r="AJ338" i="5"/>
  <c r="AI338" i="5"/>
  <c r="AH338" i="5"/>
  <c r="AG338" i="5"/>
  <c r="AF338" i="5"/>
  <c r="AE338" i="5"/>
  <c r="AD338" i="5"/>
  <c r="AC338" i="5"/>
  <c r="AB338" i="5"/>
  <c r="AA338" i="5"/>
  <c r="Z338" i="5"/>
  <c r="AI337" i="5"/>
  <c r="AH337" i="5"/>
  <c r="AG337" i="5"/>
  <c r="AF337" i="5"/>
  <c r="AE337" i="5"/>
  <c r="AD337" i="5"/>
  <c r="AC337" i="5"/>
  <c r="AB337" i="5"/>
  <c r="AA337" i="5"/>
  <c r="Z337" i="5"/>
  <c r="Y337" i="5"/>
  <c r="AI336" i="5"/>
  <c r="AH336" i="5"/>
  <c r="AG336" i="5"/>
  <c r="AF336" i="5"/>
  <c r="AE336" i="5"/>
  <c r="AD336" i="5"/>
  <c r="AC336" i="5"/>
  <c r="AB336" i="5"/>
  <c r="AA336" i="5"/>
  <c r="Z336" i="5"/>
  <c r="Y336" i="5"/>
  <c r="AI335" i="5"/>
  <c r="AH335" i="5"/>
  <c r="AG335" i="5"/>
  <c r="AF335" i="5"/>
  <c r="AE335" i="5"/>
  <c r="AD335" i="5"/>
  <c r="AC335" i="5"/>
  <c r="AB335" i="5"/>
  <c r="AA335" i="5"/>
  <c r="Z335" i="5"/>
  <c r="Y335" i="5"/>
  <c r="AI334" i="5"/>
  <c r="AH334" i="5"/>
  <c r="AG334" i="5"/>
  <c r="AF334" i="5"/>
  <c r="AE334" i="5"/>
  <c r="AD334" i="5"/>
  <c r="AC334" i="5"/>
  <c r="AB334" i="5"/>
  <c r="AA334" i="5"/>
  <c r="Z334" i="5"/>
  <c r="Y334" i="5"/>
  <c r="AI333" i="5"/>
  <c r="AH333" i="5"/>
  <c r="AG333" i="5"/>
  <c r="AF333" i="5"/>
  <c r="AE333" i="5"/>
  <c r="AD333" i="5"/>
  <c r="AC333" i="5"/>
  <c r="AB333" i="5"/>
  <c r="AA333" i="5"/>
  <c r="Z333" i="5"/>
  <c r="Y333" i="5"/>
  <c r="AI332" i="5"/>
  <c r="AH332" i="5"/>
  <c r="AG332" i="5"/>
  <c r="AF332" i="5"/>
  <c r="AE332" i="5"/>
  <c r="AD332" i="5"/>
  <c r="AC332" i="5"/>
  <c r="AB332" i="5"/>
  <c r="AA332" i="5"/>
  <c r="Z332" i="5"/>
  <c r="Y332" i="5"/>
  <c r="AI331" i="5"/>
  <c r="AH331" i="5"/>
  <c r="AG331" i="5"/>
  <c r="AF331" i="5"/>
  <c r="AE331" i="5"/>
  <c r="AD331" i="5"/>
  <c r="AC331" i="5"/>
  <c r="AB331" i="5"/>
  <c r="AA331" i="5"/>
  <c r="Z331" i="5"/>
  <c r="Y331" i="5"/>
  <c r="AI330" i="5"/>
  <c r="AH330" i="5"/>
  <c r="AG330" i="5"/>
  <c r="AF330" i="5"/>
  <c r="AE330" i="5"/>
  <c r="AD330" i="5"/>
  <c r="AC330" i="5"/>
  <c r="AB330" i="5"/>
  <c r="AA330" i="5"/>
  <c r="Z330" i="5"/>
  <c r="Y330" i="5"/>
  <c r="AI329" i="5"/>
  <c r="AH329" i="5"/>
  <c r="AG329" i="5"/>
  <c r="AF329" i="5"/>
  <c r="AE329" i="5"/>
  <c r="AD329" i="5"/>
  <c r="AC329" i="5"/>
  <c r="AB329" i="5"/>
  <c r="AA329" i="5"/>
  <c r="Z329" i="5"/>
  <c r="Y329" i="5"/>
  <c r="AI328" i="5"/>
  <c r="AH328" i="5"/>
  <c r="AG328" i="5"/>
  <c r="AF328" i="5"/>
  <c r="AE328" i="5"/>
  <c r="AD328" i="5"/>
  <c r="AC328" i="5"/>
  <c r="AB328" i="5"/>
  <c r="AA328" i="5"/>
  <c r="Z328" i="5"/>
  <c r="Y328" i="5"/>
  <c r="AI327" i="5"/>
  <c r="AH327" i="5"/>
  <c r="AG327" i="5"/>
  <c r="AF327" i="5"/>
  <c r="AE327" i="5"/>
  <c r="AD327" i="5"/>
  <c r="AC327" i="5"/>
  <c r="AB327" i="5"/>
  <c r="AA327" i="5"/>
  <c r="Z327" i="5"/>
  <c r="Y327" i="5"/>
  <c r="AI326" i="5"/>
  <c r="AH326" i="5"/>
  <c r="AG326" i="5"/>
  <c r="AF326" i="5"/>
  <c r="AE326" i="5"/>
  <c r="AD326" i="5"/>
  <c r="AC326" i="5"/>
  <c r="AB326" i="5"/>
  <c r="AA326" i="5"/>
  <c r="Z326" i="5"/>
  <c r="Y326" i="5"/>
  <c r="AI325" i="5"/>
  <c r="AH325" i="5"/>
  <c r="AG325" i="5"/>
  <c r="AF325" i="5"/>
  <c r="AE325" i="5"/>
  <c r="AD325" i="5"/>
  <c r="AC325" i="5"/>
  <c r="AB325" i="5"/>
  <c r="AA325" i="5"/>
  <c r="Z325" i="5"/>
  <c r="Y325" i="5"/>
  <c r="AI324" i="5"/>
  <c r="AH324" i="5"/>
  <c r="AG324" i="5"/>
  <c r="AF324" i="5"/>
  <c r="AE324" i="5"/>
  <c r="AD324" i="5"/>
  <c r="AC324" i="5"/>
  <c r="AB324" i="5"/>
  <c r="AA324" i="5"/>
  <c r="Z324" i="5"/>
  <c r="Y324" i="5"/>
  <c r="AO324" i="5" s="1"/>
  <c r="AI323" i="5"/>
  <c r="AH323" i="5"/>
  <c r="AG323" i="5"/>
  <c r="AF323" i="5"/>
  <c r="AE323" i="5"/>
  <c r="AD323" i="5"/>
  <c r="AC323" i="5"/>
  <c r="AB323" i="5"/>
  <c r="AA323" i="5"/>
  <c r="Z323" i="5"/>
  <c r="Y323" i="5"/>
  <c r="AI322" i="5"/>
  <c r="AH322" i="5"/>
  <c r="AG322" i="5"/>
  <c r="AF322" i="5"/>
  <c r="AE322" i="5"/>
  <c r="AD322" i="5"/>
  <c r="AC322" i="5"/>
  <c r="AB322" i="5"/>
  <c r="AA322" i="5"/>
  <c r="Z322" i="5"/>
  <c r="Y322" i="5"/>
  <c r="AI321" i="5"/>
  <c r="AH321" i="5"/>
  <c r="AG321" i="5"/>
  <c r="AF321" i="5"/>
  <c r="AE321" i="5"/>
  <c r="AD321" i="5"/>
  <c r="AC321" i="5"/>
  <c r="AB321" i="5"/>
  <c r="AA321" i="5"/>
  <c r="Z321" i="5"/>
  <c r="Y321" i="5"/>
  <c r="AI320" i="5"/>
  <c r="AH320" i="5"/>
  <c r="AG320" i="5"/>
  <c r="AF320" i="5"/>
  <c r="AE320" i="5"/>
  <c r="AD320" i="5"/>
  <c r="AC320" i="5"/>
  <c r="AB320" i="5"/>
  <c r="AA320" i="5"/>
  <c r="Z320" i="5"/>
  <c r="Y320" i="5"/>
  <c r="AI319" i="5"/>
  <c r="AH319" i="5"/>
  <c r="AG319" i="5"/>
  <c r="AF319" i="5"/>
  <c r="AE319" i="5"/>
  <c r="AD319" i="5"/>
  <c r="AC319" i="5"/>
  <c r="AB319" i="5"/>
  <c r="AA319" i="5"/>
  <c r="Z319" i="5"/>
  <c r="Y319" i="5"/>
  <c r="AI318" i="5"/>
  <c r="AH318" i="5"/>
  <c r="AG318" i="5"/>
  <c r="AF318" i="5"/>
  <c r="AE318" i="5"/>
  <c r="AD318" i="5"/>
  <c r="AC318" i="5"/>
  <c r="AB318" i="5"/>
  <c r="AA318" i="5"/>
  <c r="Z318" i="5"/>
  <c r="Y318" i="5"/>
  <c r="AI317" i="5"/>
  <c r="AH317" i="5"/>
  <c r="AG317" i="5"/>
  <c r="AF317" i="5"/>
  <c r="AE317" i="5"/>
  <c r="AD317" i="5"/>
  <c r="AC317" i="5"/>
  <c r="AB317" i="5"/>
  <c r="AA317" i="5"/>
  <c r="Z317" i="5"/>
  <c r="Y317" i="5"/>
  <c r="AI316" i="5"/>
  <c r="AH316" i="5"/>
  <c r="AG316" i="5"/>
  <c r="AF316" i="5"/>
  <c r="AE316" i="5"/>
  <c r="AD316" i="5"/>
  <c r="AC316" i="5"/>
  <c r="AB316" i="5"/>
  <c r="AA316" i="5"/>
  <c r="Z316" i="5"/>
  <c r="Y316" i="5"/>
  <c r="AI315" i="5"/>
  <c r="AH315" i="5"/>
  <c r="AG315" i="5"/>
  <c r="AF315" i="5"/>
  <c r="AE315" i="5"/>
  <c r="AD315" i="5"/>
  <c r="AC315" i="5"/>
  <c r="AB315" i="5"/>
  <c r="AA315" i="5"/>
  <c r="Z315" i="5"/>
  <c r="Y315" i="5"/>
  <c r="AI314" i="5"/>
  <c r="AH314" i="5"/>
  <c r="AG314" i="5"/>
  <c r="AF314" i="5"/>
  <c r="AE314" i="5"/>
  <c r="AD314" i="5"/>
  <c r="AC314" i="5"/>
  <c r="AB314" i="5"/>
  <c r="AA314" i="5"/>
  <c r="Z314" i="5"/>
  <c r="Y314" i="5"/>
  <c r="AI313" i="5"/>
  <c r="AH313" i="5"/>
  <c r="AG313" i="5"/>
  <c r="AF313" i="5"/>
  <c r="AE313" i="5"/>
  <c r="AD313" i="5"/>
  <c r="AC313" i="5"/>
  <c r="AB313" i="5"/>
  <c r="AA313" i="5"/>
  <c r="Z313" i="5"/>
  <c r="Y313" i="5"/>
  <c r="AI312" i="5"/>
  <c r="AH312" i="5"/>
  <c r="AG312" i="5"/>
  <c r="AF312" i="5"/>
  <c r="AE312" i="5"/>
  <c r="AD312" i="5"/>
  <c r="AC312" i="5"/>
  <c r="AB312" i="5"/>
  <c r="AA312" i="5"/>
  <c r="Z312" i="5"/>
  <c r="Y312" i="5"/>
  <c r="AI311" i="5"/>
  <c r="AH311" i="5"/>
  <c r="AG311" i="5"/>
  <c r="AF311" i="5"/>
  <c r="AE311" i="5"/>
  <c r="AD311" i="5"/>
  <c r="AC311" i="5"/>
  <c r="AB311" i="5"/>
  <c r="AA311" i="5"/>
  <c r="Z311" i="5"/>
  <c r="Y311" i="5"/>
  <c r="AO311" i="5" s="1"/>
  <c r="AI310" i="5"/>
  <c r="AH310" i="5"/>
  <c r="AG310" i="5"/>
  <c r="AF310" i="5"/>
  <c r="AE310" i="5"/>
  <c r="AD310" i="5"/>
  <c r="AC310" i="5"/>
  <c r="AB310" i="5"/>
  <c r="AA310" i="5"/>
  <c r="Z310" i="5"/>
  <c r="Y310" i="5"/>
  <c r="AI309" i="5"/>
  <c r="AH309" i="5"/>
  <c r="AG309" i="5"/>
  <c r="AF309" i="5"/>
  <c r="AE309" i="5"/>
  <c r="AD309" i="5"/>
  <c r="AC309" i="5"/>
  <c r="AB309" i="5"/>
  <c r="AA309" i="5"/>
  <c r="Z309" i="5"/>
  <c r="Y309" i="5"/>
  <c r="AI308" i="5"/>
  <c r="AH308" i="5"/>
  <c r="AG308" i="5"/>
  <c r="AF308" i="5"/>
  <c r="AE308" i="5"/>
  <c r="AD308" i="5"/>
  <c r="AC308" i="5"/>
  <c r="AB308" i="5"/>
  <c r="AA308" i="5"/>
  <c r="Z308" i="5"/>
  <c r="Y308" i="5"/>
  <c r="AI307" i="5"/>
  <c r="AH307" i="5"/>
  <c r="AG307" i="5"/>
  <c r="AF307" i="5"/>
  <c r="AE307" i="5"/>
  <c r="AD307" i="5"/>
  <c r="AC307" i="5"/>
  <c r="AB307" i="5"/>
  <c r="AA307" i="5"/>
  <c r="Z307" i="5"/>
  <c r="Y307" i="5"/>
  <c r="AI306" i="5"/>
  <c r="AH306" i="5"/>
  <c r="AG306" i="5"/>
  <c r="AF306" i="5"/>
  <c r="AE306" i="5"/>
  <c r="AD306" i="5"/>
  <c r="AC306" i="5"/>
  <c r="AB306" i="5"/>
  <c r="AA306" i="5"/>
  <c r="Z306" i="5"/>
  <c r="Y306" i="5"/>
  <c r="AI305" i="5"/>
  <c r="AH305" i="5"/>
  <c r="AG305" i="5"/>
  <c r="AF305" i="5"/>
  <c r="AE305" i="5"/>
  <c r="AD305" i="5"/>
  <c r="AC305" i="5"/>
  <c r="AB305" i="5"/>
  <c r="AA305" i="5"/>
  <c r="Z305" i="5"/>
  <c r="Y305" i="5"/>
  <c r="AI304" i="5"/>
  <c r="AH304" i="5"/>
  <c r="AG304" i="5"/>
  <c r="AF304" i="5"/>
  <c r="AE304" i="5"/>
  <c r="AD304" i="5"/>
  <c r="AC304" i="5"/>
  <c r="AB304" i="5"/>
  <c r="AA304" i="5"/>
  <c r="Z304" i="5"/>
  <c r="Y304" i="5"/>
  <c r="AO304" i="5" s="1"/>
  <c r="AI303" i="5"/>
  <c r="AH303" i="5"/>
  <c r="AG303" i="5"/>
  <c r="AF303" i="5"/>
  <c r="AE303" i="5"/>
  <c r="AD303" i="5"/>
  <c r="AC303" i="5"/>
  <c r="AB303" i="5"/>
  <c r="AA303" i="5"/>
  <c r="Z303" i="5"/>
  <c r="Y303" i="5"/>
  <c r="AG302" i="5"/>
  <c r="AF302" i="5"/>
  <c r="AE302" i="5"/>
  <c r="AD302" i="5"/>
  <c r="AC302" i="5"/>
  <c r="AB302" i="5"/>
  <c r="AA302" i="5"/>
  <c r="Z302" i="5"/>
  <c r="Y302" i="5"/>
  <c r="W302" i="5"/>
  <c r="AO302" i="5" s="1"/>
  <c r="AG301" i="5"/>
  <c r="AF301" i="5"/>
  <c r="AE301" i="5"/>
  <c r="AD301" i="5"/>
  <c r="AC301" i="5"/>
  <c r="AB301" i="5"/>
  <c r="AA301" i="5"/>
  <c r="Z301" i="5"/>
  <c r="Y301" i="5"/>
  <c r="X301" i="5"/>
  <c r="W301" i="5"/>
  <c r="AG300" i="5"/>
  <c r="AF300" i="5"/>
  <c r="AE300" i="5"/>
  <c r="AD300" i="5"/>
  <c r="AC300" i="5"/>
  <c r="AB300" i="5"/>
  <c r="AA300" i="5"/>
  <c r="Z300" i="5"/>
  <c r="Y300" i="5"/>
  <c r="X300" i="5"/>
  <c r="W300" i="5"/>
  <c r="AO300" i="5" s="1"/>
  <c r="Z299" i="5"/>
  <c r="Y299" i="5"/>
  <c r="X299" i="5"/>
  <c r="W299" i="5"/>
  <c r="V299" i="5"/>
  <c r="U299" i="5"/>
  <c r="T299" i="5"/>
  <c r="S299" i="5"/>
  <c r="R299" i="5"/>
  <c r="Q299" i="5"/>
  <c r="P299" i="5"/>
  <c r="Z298" i="5"/>
  <c r="Y298" i="5"/>
  <c r="X298" i="5"/>
  <c r="W298" i="5"/>
  <c r="V298" i="5"/>
  <c r="U298" i="5"/>
  <c r="T298" i="5"/>
  <c r="S298" i="5"/>
  <c r="R298" i="5"/>
  <c r="Q298" i="5"/>
  <c r="P298" i="5"/>
  <c r="Z297" i="5"/>
  <c r="Y297" i="5"/>
  <c r="X297" i="5"/>
  <c r="W297" i="5"/>
  <c r="V297" i="5"/>
  <c r="U297" i="5"/>
  <c r="T297" i="5"/>
  <c r="S297" i="5"/>
  <c r="R297" i="5"/>
  <c r="Q297" i="5"/>
  <c r="P297" i="5"/>
  <c r="Z296" i="5"/>
  <c r="Y296" i="5"/>
  <c r="X296" i="5"/>
  <c r="W296" i="5"/>
  <c r="V296" i="5"/>
  <c r="U296" i="5"/>
  <c r="T296" i="5"/>
  <c r="S296" i="5"/>
  <c r="R296" i="5"/>
  <c r="Q296" i="5"/>
  <c r="P296" i="5"/>
  <c r="Z295" i="5"/>
  <c r="Y295" i="5"/>
  <c r="X295" i="5"/>
  <c r="W295" i="5"/>
  <c r="V295" i="5"/>
  <c r="U295" i="5"/>
  <c r="T295" i="5"/>
  <c r="S295" i="5"/>
  <c r="R295" i="5"/>
  <c r="Q295" i="5"/>
  <c r="P295" i="5"/>
  <c r="Z294" i="5"/>
  <c r="Y294" i="5"/>
  <c r="X294" i="5"/>
  <c r="W294" i="5"/>
  <c r="V294" i="5"/>
  <c r="U294" i="5"/>
  <c r="T294" i="5"/>
  <c r="S294" i="5"/>
  <c r="R294" i="5"/>
  <c r="Q294" i="5"/>
  <c r="P294" i="5"/>
  <c r="Z293" i="5"/>
  <c r="Y293" i="5"/>
  <c r="X293" i="5"/>
  <c r="W293" i="5"/>
  <c r="V293" i="5"/>
  <c r="U293" i="5"/>
  <c r="T293" i="5"/>
  <c r="S293" i="5"/>
  <c r="R293" i="5"/>
  <c r="Q293" i="5"/>
  <c r="P293" i="5"/>
  <c r="AO293" i="5" s="1"/>
  <c r="Z292" i="5"/>
  <c r="Y292" i="5"/>
  <c r="X292" i="5"/>
  <c r="W292" i="5"/>
  <c r="V292" i="5"/>
  <c r="U292" i="5"/>
  <c r="T292" i="5"/>
  <c r="S292" i="5"/>
  <c r="R292" i="5"/>
  <c r="Q292" i="5"/>
  <c r="P292" i="5"/>
  <c r="Z291" i="5"/>
  <c r="Y291" i="5"/>
  <c r="X291" i="5"/>
  <c r="W291" i="5"/>
  <c r="V291" i="5"/>
  <c r="U291" i="5"/>
  <c r="T291" i="5"/>
  <c r="S291" i="5"/>
  <c r="R291" i="5"/>
  <c r="Q291" i="5"/>
  <c r="P291" i="5"/>
  <c r="Z290" i="5"/>
  <c r="Y290" i="5"/>
  <c r="X290" i="5"/>
  <c r="W290" i="5"/>
  <c r="V290" i="5"/>
  <c r="U290" i="5"/>
  <c r="T290" i="5"/>
  <c r="S290" i="5"/>
  <c r="R290" i="5"/>
  <c r="Q290" i="5"/>
  <c r="P290" i="5"/>
  <c r="Z289" i="5"/>
  <c r="Y289" i="5"/>
  <c r="X289" i="5"/>
  <c r="W289" i="5"/>
  <c r="V289" i="5"/>
  <c r="U289" i="5"/>
  <c r="T289" i="5"/>
  <c r="S289" i="5"/>
  <c r="R289" i="5"/>
  <c r="Q289" i="5"/>
  <c r="P289" i="5"/>
  <c r="Z288" i="5"/>
  <c r="Y288" i="5"/>
  <c r="X288" i="5"/>
  <c r="W288" i="5"/>
  <c r="V288" i="5"/>
  <c r="U288" i="5"/>
  <c r="T288" i="5"/>
  <c r="S288" i="5"/>
  <c r="R288" i="5"/>
  <c r="Q288" i="5"/>
  <c r="P288" i="5"/>
  <c r="Z287" i="5"/>
  <c r="Y287" i="5"/>
  <c r="X287" i="5"/>
  <c r="W287" i="5"/>
  <c r="V287" i="5"/>
  <c r="U287" i="5"/>
  <c r="T287" i="5"/>
  <c r="S287" i="5"/>
  <c r="R287" i="5"/>
  <c r="Q287" i="5"/>
  <c r="P287" i="5"/>
  <c r="Z286" i="5"/>
  <c r="Y286" i="5"/>
  <c r="X286" i="5"/>
  <c r="W286" i="5"/>
  <c r="V286" i="5"/>
  <c r="U286" i="5"/>
  <c r="T286" i="5"/>
  <c r="S286" i="5"/>
  <c r="R286" i="5"/>
  <c r="Q286" i="5"/>
  <c r="P286" i="5"/>
  <c r="Z285" i="5"/>
  <c r="Y285" i="5"/>
  <c r="X285" i="5"/>
  <c r="W285" i="5"/>
  <c r="V285" i="5"/>
  <c r="U285" i="5"/>
  <c r="T285" i="5"/>
  <c r="S285" i="5"/>
  <c r="R285" i="5"/>
  <c r="Q285" i="5"/>
  <c r="P285" i="5"/>
  <c r="Z284" i="5"/>
  <c r="Y284" i="5"/>
  <c r="X284" i="5"/>
  <c r="W284" i="5"/>
  <c r="V284" i="5"/>
  <c r="U284" i="5"/>
  <c r="T284" i="5"/>
  <c r="S284" i="5"/>
  <c r="R284" i="5"/>
  <c r="Q284" i="5"/>
  <c r="P284" i="5"/>
  <c r="Z283" i="5"/>
  <c r="Y283" i="5"/>
  <c r="X283" i="5"/>
  <c r="W283" i="5"/>
  <c r="V283" i="5"/>
  <c r="U283" i="5"/>
  <c r="T283" i="5"/>
  <c r="S283" i="5"/>
  <c r="R283" i="5"/>
  <c r="Q283" i="5"/>
  <c r="P283" i="5"/>
  <c r="Z282" i="5"/>
  <c r="Y282" i="5"/>
  <c r="X282" i="5"/>
  <c r="W282" i="5"/>
  <c r="V282" i="5"/>
  <c r="U282" i="5"/>
  <c r="T282" i="5"/>
  <c r="S282" i="5"/>
  <c r="R282" i="5"/>
  <c r="Q282" i="5"/>
  <c r="P282" i="5"/>
  <c r="AO282" i="5" s="1"/>
  <c r="Z281" i="5"/>
  <c r="Y281" i="5"/>
  <c r="X281" i="5"/>
  <c r="W281" i="5"/>
  <c r="V281" i="5"/>
  <c r="U281" i="5"/>
  <c r="T281" i="5"/>
  <c r="AO281" i="5" s="1"/>
  <c r="S281" i="5"/>
  <c r="R281" i="5"/>
  <c r="Q281" i="5"/>
  <c r="P281" i="5"/>
  <c r="Z280" i="5"/>
  <c r="Y280" i="5"/>
  <c r="X280" i="5"/>
  <c r="W280" i="5"/>
  <c r="V280" i="5"/>
  <c r="U280" i="5"/>
  <c r="T280" i="5"/>
  <c r="S280" i="5"/>
  <c r="R280" i="5"/>
  <c r="Q280" i="5"/>
  <c r="P280" i="5"/>
  <c r="Z279" i="5"/>
  <c r="Y279" i="5"/>
  <c r="X279" i="5"/>
  <c r="W279" i="5"/>
  <c r="V279" i="5"/>
  <c r="U279" i="5"/>
  <c r="T279" i="5"/>
  <c r="S279" i="5"/>
  <c r="R279" i="5"/>
  <c r="Q279" i="5"/>
  <c r="P279" i="5"/>
  <c r="Z278" i="5"/>
  <c r="Y278" i="5"/>
  <c r="X278" i="5"/>
  <c r="W278" i="5"/>
  <c r="V278" i="5"/>
  <c r="U278" i="5"/>
  <c r="T278" i="5"/>
  <c r="S278" i="5"/>
  <c r="R278" i="5"/>
  <c r="Q278" i="5"/>
  <c r="P278" i="5"/>
  <c r="AO278" i="5" s="1"/>
  <c r="Z277" i="5"/>
  <c r="Y277" i="5"/>
  <c r="X277" i="5"/>
  <c r="W277" i="5"/>
  <c r="V277" i="5"/>
  <c r="U277" i="5"/>
  <c r="T277" i="5"/>
  <c r="S277" i="5"/>
  <c r="R277" i="5"/>
  <c r="Q277" i="5"/>
  <c r="P277" i="5"/>
  <c r="Z276" i="5"/>
  <c r="Y276" i="5"/>
  <c r="X276" i="5"/>
  <c r="W276" i="5"/>
  <c r="V276" i="5"/>
  <c r="U276" i="5"/>
  <c r="T276" i="5"/>
  <c r="S276" i="5"/>
  <c r="R276" i="5"/>
  <c r="Q276" i="5"/>
  <c r="P276" i="5"/>
  <c r="Z275" i="5"/>
  <c r="Y275" i="5"/>
  <c r="X275" i="5"/>
  <c r="W275" i="5"/>
  <c r="V275" i="5"/>
  <c r="U275" i="5"/>
  <c r="T275" i="5"/>
  <c r="S275" i="5"/>
  <c r="R275" i="5"/>
  <c r="Q275" i="5"/>
  <c r="P275" i="5"/>
  <c r="Z274" i="5"/>
  <c r="Y274" i="5"/>
  <c r="X274" i="5"/>
  <c r="W274" i="5"/>
  <c r="V274" i="5"/>
  <c r="U274" i="5"/>
  <c r="T274" i="5"/>
  <c r="S274" i="5"/>
  <c r="R274" i="5"/>
  <c r="Q274" i="5"/>
  <c r="AO274" i="5" s="1"/>
  <c r="P274" i="5"/>
  <c r="Z273" i="5"/>
  <c r="Y273" i="5"/>
  <c r="X273" i="5"/>
  <c r="W273" i="5"/>
  <c r="V273" i="5"/>
  <c r="U273" i="5"/>
  <c r="T273" i="5"/>
  <c r="S273" i="5"/>
  <c r="R273" i="5"/>
  <c r="Q273" i="5"/>
  <c r="P273" i="5"/>
  <c r="AO273" i="5" s="1"/>
  <c r="Z272" i="5"/>
  <c r="Y272" i="5"/>
  <c r="X272" i="5"/>
  <c r="W272" i="5"/>
  <c r="V272" i="5"/>
  <c r="U272" i="5"/>
  <c r="T272" i="5"/>
  <c r="S272" i="5"/>
  <c r="R272" i="5"/>
  <c r="Q272" i="5"/>
  <c r="P272" i="5"/>
  <c r="Z271" i="5"/>
  <c r="Y271" i="5"/>
  <c r="X271" i="5"/>
  <c r="W271" i="5"/>
  <c r="V271" i="5"/>
  <c r="U271" i="5"/>
  <c r="T271" i="5"/>
  <c r="S271" i="5"/>
  <c r="R271" i="5"/>
  <c r="Q271" i="5"/>
  <c r="P271" i="5"/>
  <c r="Z270" i="5"/>
  <c r="Y270" i="5"/>
  <c r="X270" i="5"/>
  <c r="W270" i="5"/>
  <c r="V270" i="5"/>
  <c r="U270" i="5"/>
  <c r="T270" i="5"/>
  <c r="S270" i="5"/>
  <c r="R270" i="5"/>
  <c r="Q270" i="5"/>
  <c r="P270" i="5"/>
  <c r="Z269" i="5"/>
  <c r="Y269" i="5"/>
  <c r="X269" i="5"/>
  <c r="W269" i="5"/>
  <c r="V269" i="5"/>
  <c r="U269" i="5"/>
  <c r="T269" i="5"/>
  <c r="S269" i="5"/>
  <c r="R269" i="5"/>
  <c r="Q269" i="5"/>
  <c r="P269" i="5"/>
  <c r="Z268" i="5"/>
  <c r="Y268" i="5"/>
  <c r="X268" i="5"/>
  <c r="W268" i="5"/>
  <c r="V268" i="5"/>
  <c r="U268" i="5"/>
  <c r="T268" i="5"/>
  <c r="S268" i="5"/>
  <c r="R268" i="5"/>
  <c r="Q268" i="5"/>
  <c r="P268" i="5"/>
  <c r="Z267" i="5"/>
  <c r="Y267" i="5"/>
  <c r="X267" i="5"/>
  <c r="W267" i="5"/>
  <c r="V267" i="5"/>
  <c r="U267" i="5"/>
  <c r="T267" i="5"/>
  <c r="S267" i="5"/>
  <c r="R267" i="5"/>
  <c r="Q267" i="5"/>
  <c r="P267" i="5"/>
  <c r="AO267" i="5" s="1"/>
  <c r="Z266" i="5"/>
  <c r="Y266" i="5"/>
  <c r="X266" i="5"/>
  <c r="W266" i="5"/>
  <c r="V266" i="5"/>
  <c r="U266" i="5"/>
  <c r="T266" i="5"/>
  <c r="S266" i="5"/>
  <c r="R266" i="5"/>
  <c r="Q266" i="5"/>
  <c r="P266" i="5"/>
  <c r="Z265" i="5"/>
  <c r="Y265" i="5"/>
  <c r="X265" i="5"/>
  <c r="W265" i="5"/>
  <c r="V265" i="5"/>
  <c r="U265" i="5"/>
  <c r="T265" i="5"/>
  <c r="S265" i="5"/>
  <c r="R265" i="5"/>
  <c r="Q265" i="5"/>
  <c r="P265" i="5"/>
  <c r="Z264" i="5"/>
  <c r="Y264" i="5"/>
  <c r="X264" i="5"/>
  <c r="W264" i="5"/>
  <c r="V264" i="5"/>
  <c r="U264" i="5"/>
  <c r="T264" i="5"/>
  <c r="S264" i="5"/>
  <c r="R264" i="5"/>
  <c r="Q264" i="5"/>
  <c r="P264" i="5"/>
  <c r="Z263" i="5"/>
  <c r="Y263" i="5"/>
  <c r="X263" i="5"/>
  <c r="W263" i="5"/>
  <c r="V263" i="5"/>
  <c r="U263" i="5"/>
  <c r="T263" i="5"/>
  <c r="S263" i="5"/>
  <c r="R263" i="5"/>
  <c r="Q263" i="5"/>
  <c r="P263" i="5"/>
  <c r="Z262" i="5"/>
  <c r="Y262" i="5"/>
  <c r="X262" i="5"/>
  <c r="W262" i="5"/>
  <c r="V262" i="5"/>
  <c r="U262" i="5"/>
  <c r="T262" i="5"/>
  <c r="S262" i="5"/>
  <c r="R262" i="5"/>
  <c r="Q262" i="5"/>
  <c r="P262" i="5"/>
  <c r="AO262" i="5" s="1"/>
  <c r="Z261" i="5"/>
  <c r="Y261" i="5"/>
  <c r="X261" i="5"/>
  <c r="W261" i="5"/>
  <c r="V261" i="5"/>
  <c r="U261" i="5"/>
  <c r="T261" i="5"/>
  <c r="S261" i="5"/>
  <c r="R261" i="5"/>
  <c r="Q261" i="5"/>
  <c r="P261" i="5"/>
  <c r="Z260" i="5"/>
  <c r="Y260" i="5"/>
  <c r="X260" i="5"/>
  <c r="W260" i="5"/>
  <c r="V260" i="5"/>
  <c r="U260" i="5"/>
  <c r="T260" i="5"/>
  <c r="S260" i="5"/>
  <c r="R260" i="5"/>
  <c r="Q260" i="5"/>
  <c r="P260" i="5"/>
  <c r="Z259" i="5"/>
  <c r="Y259" i="5"/>
  <c r="X259" i="5"/>
  <c r="W259" i="5"/>
  <c r="V259" i="5"/>
  <c r="U259" i="5"/>
  <c r="T259" i="5"/>
  <c r="S259" i="5"/>
  <c r="R259" i="5"/>
  <c r="Q259" i="5"/>
  <c r="P259" i="5"/>
  <c r="Z258" i="5"/>
  <c r="Y258" i="5"/>
  <c r="X258" i="5"/>
  <c r="W258" i="5"/>
  <c r="V258" i="5"/>
  <c r="U258" i="5"/>
  <c r="T258" i="5"/>
  <c r="S258" i="5"/>
  <c r="R258" i="5"/>
  <c r="Q258" i="5"/>
  <c r="P258" i="5"/>
  <c r="Z257" i="5"/>
  <c r="Y257" i="5"/>
  <c r="X257" i="5"/>
  <c r="W257" i="5"/>
  <c r="V257" i="5"/>
  <c r="U257" i="5"/>
  <c r="T257" i="5"/>
  <c r="S257" i="5"/>
  <c r="R257" i="5"/>
  <c r="Q257" i="5"/>
  <c r="P257" i="5"/>
  <c r="Z256" i="5"/>
  <c r="Y256" i="5"/>
  <c r="X256" i="5"/>
  <c r="W256" i="5"/>
  <c r="V256" i="5"/>
  <c r="U256" i="5"/>
  <c r="T256" i="5"/>
  <c r="S256" i="5"/>
  <c r="R256" i="5"/>
  <c r="Q256" i="5"/>
  <c r="P256" i="5"/>
  <c r="Z255" i="5"/>
  <c r="Y255" i="5"/>
  <c r="X255" i="5"/>
  <c r="W255" i="5"/>
  <c r="V255" i="5"/>
  <c r="U255" i="5"/>
  <c r="T255" i="5"/>
  <c r="S255" i="5"/>
  <c r="R255" i="5"/>
  <c r="Q255" i="5"/>
  <c r="P255" i="5"/>
  <c r="AO255" i="5" s="1"/>
  <c r="Z254" i="5"/>
  <c r="Y254" i="5"/>
  <c r="X254" i="5"/>
  <c r="W254" i="5"/>
  <c r="V254" i="5"/>
  <c r="U254" i="5"/>
  <c r="T254" i="5"/>
  <c r="S254" i="5"/>
  <c r="AO254" i="5" s="1"/>
  <c r="R254" i="5"/>
  <c r="Q254" i="5"/>
  <c r="P254" i="5"/>
  <c r="Z253" i="5"/>
  <c r="Y253" i="5"/>
  <c r="X253" i="5"/>
  <c r="W253" i="5"/>
  <c r="V253" i="5"/>
  <c r="U253" i="5"/>
  <c r="T253" i="5"/>
  <c r="S253" i="5"/>
  <c r="R253" i="5"/>
  <c r="Q253" i="5"/>
  <c r="P253" i="5"/>
  <c r="Z252" i="5"/>
  <c r="Y252" i="5"/>
  <c r="X252" i="5"/>
  <c r="W252" i="5"/>
  <c r="V252" i="5"/>
  <c r="U252" i="5"/>
  <c r="T252" i="5"/>
  <c r="S252" i="5"/>
  <c r="R252" i="5"/>
  <c r="Q252" i="5"/>
  <c r="P252" i="5"/>
  <c r="Z251" i="5"/>
  <c r="Y251" i="5"/>
  <c r="X251" i="5"/>
  <c r="W251" i="5"/>
  <c r="V251" i="5"/>
  <c r="U251" i="5"/>
  <c r="T251" i="5"/>
  <c r="S251" i="5"/>
  <c r="R251" i="5"/>
  <c r="Q251" i="5"/>
  <c r="P251" i="5"/>
  <c r="Z250" i="5"/>
  <c r="Y250" i="5"/>
  <c r="X250" i="5"/>
  <c r="W250" i="5"/>
  <c r="V250" i="5"/>
  <c r="U250" i="5"/>
  <c r="T250" i="5"/>
  <c r="S250" i="5"/>
  <c r="R250" i="5"/>
  <c r="Q250" i="5"/>
  <c r="P250" i="5"/>
  <c r="Z249" i="5"/>
  <c r="Y249" i="5"/>
  <c r="X249" i="5"/>
  <c r="W249" i="5"/>
  <c r="V249" i="5"/>
  <c r="U249" i="5"/>
  <c r="T249" i="5"/>
  <c r="S249" i="5"/>
  <c r="R249" i="5"/>
  <c r="Q249" i="5"/>
  <c r="P249" i="5"/>
  <c r="Z248" i="5"/>
  <c r="Y248" i="5"/>
  <c r="X248" i="5"/>
  <c r="W248" i="5"/>
  <c r="V248" i="5"/>
  <c r="U248" i="5"/>
  <c r="T248" i="5"/>
  <c r="S248" i="5"/>
  <c r="R248" i="5"/>
  <c r="Q248" i="5"/>
  <c r="P248" i="5"/>
  <c r="Z247" i="5"/>
  <c r="Y247" i="5"/>
  <c r="X247" i="5"/>
  <c r="W247" i="5"/>
  <c r="V247" i="5"/>
  <c r="U247" i="5"/>
  <c r="T247" i="5"/>
  <c r="S247" i="5"/>
  <c r="R247" i="5"/>
  <c r="Q247" i="5"/>
  <c r="P247" i="5"/>
  <c r="Z246" i="5"/>
  <c r="Y246" i="5"/>
  <c r="X246" i="5"/>
  <c r="W246" i="5"/>
  <c r="V246" i="5"/>
  <c r="U246" i="5"/>
  <c r="T246" i="5"/>
  <c r="S246" i="5"/>
  <c r="R246" i="5"/>
  <c r="Q246" i="5"/>
  <c r="P246" i="5"/>
  <c r="Z245" i="5"/>
  <c r="Y245" i="5"/>
  <c r="X245" i="5"/>
  <c r="W245" i="5"/>
  <c r="V245" i="5"/>
  <c r="U245" i="5"/>
  <c r="T245" i="5"/>
  <c r="S245" i="5"/>
  <c r="R245" i="5"/>
  <c r="Q245" i="5"/>
  <c r="P245" i="5"/>
  <c r="Z244" i="5"/>
  <c r="Y244" i="5"/>
  <c r="X244" i="5"/>
  <c r="W244" i="5"/>
  <c r="V244" i="5"/>
  <c r="U244" i="5"/>
  <c r="T244" i="5"/>
  <c r="S244" i="5"/>
  <c r="R244" i="5"/>
  <c r="Q244" i="5"/>
  <c r="P244" i="5"/>
  <c r="Z243" i="5"/>
  <c r="Y243" i="5"/>
  <c r="X243" i="5"/>
  <c r="W243" i="5"/>
  <c r="V243" i="5"/>
  <c r="U243" i="5"/>
  <c r="T243" i="5"/>
  <c r="S243" i="5"/>
  <c r="R243" i="5"/>
  <c r="Q243" i="5"/>
  <c r="P243" i="5"/>
  <c r="Z242" i="5"/>
  <c r="Y242" i="5"/>
  <c r="X242" i="5"/>
  <c r="W242" i="5"/>
  <c r="V242" i="5"/>
  <c r="U242" i="5"/>
  <c r="T242" i="5"/>
  <c r="S242" i="5"/>
  <c r="R242" i="5"/>
  <c r="Q242" i="5"/>
  <c r="P242" i="5"/>
  <c r="AO242" i="5" s="1"/>
  <c r="Z241" i="5"/>
  <c r="Y241" i="5"/>
  <c r="X241" i="5"/>
  <c r="W241" i="5"/>
  <c r="V241" i="5"/>
  <c r="U241" i="5"/>
  <c r="T241" i="5"/>
  <c r="S241" i="5"/>
  <c r="R241" i="5"/>
  <c r="Q241" i="5"/>
  <c r="P241" i="5"/>
  <c r="Z240" i="5"/>
  <c r="Y240" i="5"/>
  <c r="X240" i="5"/>
  <c r="W240" i="5"/>
  <c r="V240" i="5"/>
  <c r="U240" i="5"/>
  <c r="T240" i="5"/>
  <c r="S240" i="5"/>
  <c r="R240" i="5"/>
  <c r="Q240" i="5"/>
  <c r="P240" i="5"/>
  <c r="AO240" i="5" s="1"/>
  <c r="Z239" i="5"/>
  <c r="Y239" i="5"/>
  <c r="X239" i="5"/>
  <c r="AO239" i="5" s="1"/>
  <c r="W239" i="5"/>
  <c r="V239" i="5"/>
  <c r="U239" i="5"/>
  <c r="T239" i="5"/>
  <c r="S239" i="5"/>
  <c r="R239" i="5"/>
  <c r="Q239" i="5"/>
  <c r="P239" i="5"/>
  <c r="Z238" i="5"/>
  <c r="Y238" i="5"/>
  <c r="X238" i="5"/>
  <c r="W238" i="5"/>
  <c r="V238" i="5"/>
  <c r="U238" i="5"/>
  <c r="T238" i="5"/>
  <c r="S238" i="5"/>
  <c r="R238" i="5"/>
  <c r="Q238" i="5"/>
  <c r="P238" i="5"/>
  <c r="AO238" i="5" s="1"/>
  <c r="Z237" i="5"/>
  <c r="Y237" i="5"/>
  <c r="X237" i="5"/>
  <c r="W237" i="5"/>
  <c r="V237" i="5"/>
  <c r="U237" i="5"/>
  <c r="T237" i="5"/>
  <c r="S237" i="5"/>
  <c r="R237" i="5"/>
  <c r="Q237" i="5"/>
  <c r="P237" i="5"/>
  <c r="Z236" i="5"/>
  <c r="Y236" i="5"/>
  <c r="X236" i="5"/>
  <c r="W236" i="5"/>
  <c r="V236" i="5"/>
  <c r="U236" i="5"/>
  <c r="T236" i="5"/>
  <c r="S236" i="5"/>
  <c r="R236" i="5"/>
  <c r="Q236" i="5"/>
  <c r="P236" i="5"/>
  <c r="Z235" i="5"/>
  <c r="Y235" i="5"/>
  <c r="X235" i="5"/>
  <c r="W235" i="5"/>
  <c r="V235" i="5"/>
  <c r="U235" i="5"/>
  <c r="T235" i="5"/>
  <c r="S235" i="5"/>
  <c r="R235" i="5"/>
  <c r="Q235" i="5"/>
  <c r="P235" i="5"/>
  <c r="Z234" i="5"/>
  <c r="Y234" i="5"/>
  <c r="X234" i="5"/>
  <c r="W234" i="5"/>
  <c r="V234" i="5"/>
  <c r="U234" i="5"/>
  <c r="T234" i="5"/>
  <c r="S234" i="5"/>
  <c r="R234" i="5"/>
  <c r="Q234" i="5"/>
  <c r="P234" i="5"/>
  <c r="Z233" i="5"/>
  <c r="Y233" i="5"/>
  <c r="X233" i="5"/>
  <c r="W233" i="5"/>
  <c r="V233" i="5"/>
  <c r="U233" i="5"/>
  <c r="T233" i="5"/>
  <c r="S233" i="5"/>
  <c r="R233" i="5"/>
  <c r="Q233" i="5"/>
  <c r="P233" i="5"/>
  <c r="AO233" i="5" s="1"/>
  <c r="Z232" i="5"/>
  <c r="Y232" i="5"/>
  <c r="X232" i="5"/>
  <c r="W232" i="5"/>
  <c r="V232" i="5"/>
  <c r="U232" i="5"/>
  <c r="T232" i="5"/>
  <c r="S232" i="5"/>
  <c r="R232" i="5"/>
  <c r="Q232" i="5"/>
  <c r="P232" i="5"/>
  <c r="Z231" i="5"/>
  <c r="Y231" i="5"/>
  <c r="X231" i="5"/>
  <c r="W231" i="5"/>
  <c r="V231" i="5"/>
  <c r="U231" i="5"/>
  <c r="T231" i="5"/>
  <c r="S231" i="5"/>
  <c r="R231" i="5"/>
  <c r="Q231" i="5"/>
  <c r="P231" i="5"/>
  <c r="Z230" i="5"/>
  <c r="Y230" i="5"/>
  <c r="X230" i="5"/>
  <c r="W230" i="5"/>
  <c r="V230" i="5"/>
  <c r="U230" i="5"/>
  <c r="T230" i="5"/>
  <c r="S230" i="5"/>
  <c r="R230" i="5"/>
  <c r="Q230" i="5"/>
  <c r="P230" i="5"/>
  <c r="Z229" i="5"/>
  <c r="Y229" i="5"/>
  <c r="X229" i="5"/>
  <c r="W229" i="5"/>
  <c r="V229" i="5"/>
  <c r="U229" i="5"/>
  <c r="T229" i="5"/>
  <c r="S229" i="5"/>
  <c r="R229" i="5"/>
  <c r="Q229" i="5"/>
  <c r="P229" i="5"/>
  <c r="Z228" i="5"/>
  <c r="Y228" i="5"/>
  <c r="X228" i="5"/>
  <c r="W228" i="5"/>
  <c r="V228" i="5"/>
  <c r="U228" i="5"/>
  <c r="T228" i="5"/>
  <c r="S228" i="5"/>
  <c r="R228" i="5"/>
  <c r="Q228" i="5"/>
  <c r="P228" i="5"/>
  <c r="Z227" i="5"/>
  <c r="Y227" i="5"/>
  <c r="X227" i="5"/>
  <c r="W227" i="5"/>
  <c r="V227" i="5"/>
  <c r="U227" i="5"/>
  <c r="T227" i="5"/>
  <c r="S227" i="5"/>
  <c r="R227" i="5"/>
  <c r="Q227" i="5"/>
  <c r="P227" i="5"/>
  <c r="Z226" i="5"/>
  <c r="Y226" i="5"/>
  <c r="X226" i="5"/>
  <c r="W226" i="5"/>
  <c r="V226" i="5"/>
  <c r="U226" i="5"/>
  <c r="T226" i="5"/>
  <c r="S226" i="5"/>
  <c r="R226" i="5"/>
  <c r="Q226" i="5"/>
  <c r="P226" i="5"/>
  <c r="Z225" i="5"/>
  <c r="Y225" i="5"/>
  <c r="X225" i="5"/>
  <c r="W225" i="5"/>
  <c r="V225" i="5"/>
  <c r="U225" i="5"/>
  <c r="T225" i="5"/>
  <c r="S225" i="5"/>
  <c r="R225" i="5"/>
  <c r="Q225" i="5"/>
  <c r="P225" i="5"/>
  <c r="Z224" i="5"/>
  <c r="Y224" i="5"/>
  <c r="X224" i="5"/>
  <c r="W224" i="5"/>
  <c r="V224" i="5"/>
  <c r="U224" i="5"/>
  <c r="T224" i="5"/>
  <c r="S224" i="5"/>
  <c r="R224" i="5"/>
  <c r="Q224" i="5"/>
  <c r="P224" i="5"/>
  <c r="Z223" i="5"/>
  <c r="Y223" i="5"/>
  <c r="X223" i="5"/>
  <c r="W223" i="5"/>
  <c r="V223" i="5"/>
  <c r="U223" i="5"/>
  <c r="AO223" i="5" s="1"/>
  <c r="T223" i="5"/>
  <c r="S223" i="5"/>
  <c r="R223" i="5"/>
  <c r="Q223" i="5"/>
  <c r="P223" i="5"/>
  <c r="Z222" i="5"/>
  <c r="Y222" i="5"/>
  <c r="X222" i="5"/>
  <c r="W222" i="5"/>
  <c r="V222" i="5"/>
  <c r="U222" i="5"/>
  <c r="T222" i="5"/>
  <c r="S222" i="5"/>
  <c r="R222" i="5"/>
  <c r="Q222" i="5"/>
  <c r="P222" i="5"/>
  <c r="Z221" i="5"/>
  <c r="Y221" i="5"/>
  <c r="X221" i="5"/>
  <c r="W221" i="5"/>
  <c r="V221" i="5"/>
  <c r="U221" i="5"/>
  <c r="T221" i="5"/>
  <c r="S221" i="5"/>
  <c r="R221" i="5"/>
  <c r="Q221" i="5"/>
  <c r="P221" i="5"/>
  <c r="Z220" i="5"/>
  <c r="Y220" i="5"/>
  <c r="X220" i="5"/>
  <c r="W220" i="5"/>
  <c r="V220" i="5"/>
  <c r="U220" i="5"/>
  <c r="T220" i="5"/>
  <c r="S220" i="5"/>
  <c r="R220" i="5"/>
  <c r="Q220" i="5"/>
  <c r="P220" i="5"/>
  <c r="Z219" i="5"/>
  <c r="Y219" i="5"/>
  <c r="X219" i="5"/>
  <c r="W219" i="5"/>
  <c r="V219" i="5"/>
  <c r="U219" i="5"/>
  <c r="T219" i="5"/>
  <c r="S219" i="5"/>
  <c r="R219" i="5"/>
  <c r="Q219" i="5"/>
  <c r="P219" i="5"/>
  <c r="Z218" i="5"/>
  <c r="Y218" i="5"/>
  <c r="X218" i="5"/>
  <c r="W218" i="5"/>
  <c r="V218" i="5"/>
  <c r="U218" i="5"/>
  <c r="T218" i="5"/>
  <c r="S218" i="5"/>
  <c r="R218" i="5"/>
  <c r="Q218" i="5"/>
  <c r="P218" i="5"/>
  <c r="Z217" i="5"/>
  <c r="Y217" i="5"/>
  <c r="X217" i="5"/>
  <c r="W217" i="5"/>
  <c r="V217" i="5"/>
  <c r="U217" i="5"/>
  <c r="T217" i="5"/>
  <c r="S217" i="5"/>
  <c r="R217" i="5"/>
  <c r="Q217" i="5"/>
  <c r="P217" i="5"/>
  <c r="Z216" i="5"/>
  <c r="Y216" i="5"/>
  <c r="X216" i="5"/>
  <c r="W216" i="5"/>
  <c r="V216" i="5"/>
  <c r="U216" i="5"/>
  <c r="T216" i="5"/>
  <c r="S216" i="5"/>
  <c r="R216" i="5"/>
  <c r="Q216" i="5"/>
  <c r="P216" i="5"/>
  <c r="Z215" i="5"/>
  <c r="Y215" i="5"/>
  <c r="X215" i="5"/>
  <c r="W215" i="5"/>
  <c r="V215" i="5"/>
  <c r="U215" i="5"/>
  <c r="T215" i="5"/>
  <c r="S215" i="5"/>
  <c r="R215" i="5"/>
  <c r="Q215" i="5"/>
  <c r="P215" i="5"/>
  <c r="Z214" i="5"/>
  <c r="Y214" i="5"/>
  <c r="X214" i="5"/>
  <c r="W214" i="5"/>
  <c r="V214" i="5"/>
  <c r="U214" i="5"/>
  <c r="T214" i="5"/>
  <c r="S214" i="5"/>
  <c r="R214" i="5"/>
  <c r="Q214" i="5"/>
  <c r="P214" i="5"/>
  <c r="Z213" i="5"/>
  <c r="Y213" i="5"/>
  <c r="X213" i="5"/>
  <c r="W213" i="5"/>
  <c r="V213" i="5"/>
  <c r="U213" i="5"/>
  <c r="T213" i="5"/>
  <c r="S213" i="5"/>
  <c r="R213" i="5"/>
  <c r="Q213" i="5"/>
  <c r="P213" i="5"/>
  <c r="Z212" i="5"/>
  <c r="Y212" i="5"/>
  <c r="X212" i="5"/>
  <c r="W212" i="5"/>
  <c r="V212" i="5"/>
  <c r="U212" i="5"/>
  <c r="T212" i="5"/>
  <c r="S212" i="5"/>
  <c r="R212" i="5"/>
  <c r="Q212" i="5"/>
  <c r="P212" i="5"/>
  <c r="Z211" i="5"/>
  <c r="Y211" i="5"/>
  <c r="X211" i="5"/>
  <c r="W211" i="5"/>
  <c r="V211" i="5"/>
  <c r="U211" i="5"/>
  <c r="T211" i="5"/>
  <c r="S211" i="5"/>
  <c r="R211" i="5"/>
  <c r="Q211" i="5"/>
  <c r="P211" i="5"/>
  <c r="Z210" i="5"/>
  <c r="Y210" i="5"/>
  <c r="X210" i="5"/>
  <c r="W210" i="5"/>
  <c r="V210" i="5"/>
  <c r="U210" i="5"/>
  <c r="T210" i="5"/>
  <c r="S210" i="5"/>
  <c r="R210" i="5"/>
  <c r="Q210" i="5"/>
  <c r="P210" i="5"/>
  <c r="Z209" i="5"/>
  <c r="Y209" i="5"/>
  <c r="X209" i="5"/>
  <c r="W209" i="5"/>
  <c r="V209" i="5"/>
  <c r="U209" i="5"/>
  <c r="T209" i="5"/>
  <c r="S209" i="5"/>
  <c r="R209" i="5"/>
  <c r="Q209" i="5"/>
  <c r="P209" i="5"/>
  <c r="Z208" i="5"/>
  <c r="Y208" i="5"/>
  <c r="X208" i="5"/>
  <c r="W208" i="5"/>
  <c r="V208" i="5"/>
  <c r="U208" i="5"/>
  <c r="T208" i="5"/>
  <c r="S208" i="5"/>
  <c r="R208" i="5"/>
  <c r="Q208" i="5"/>
  <c r="P208" i="5"/>
  <c r="X207" i="5"/>
  <c r="W207" i="5"/>
  <c r="V207" i="5"/>
  <c r="U207" i="5"/>
  <c r="T207" i="5"/>
  <c r="S207" i="5"/>
  <c r="R207" i="5"/>
  <c r="Q207" i="5"/>
  <c r="P207" i="5"/>
  <c r="O207" i="5"/>
  <c r="X206" i="5"/>
  <c r="W206" i="5"/>
  <c r="V206" i="5"/>
  <c r="U206" i="5"/>
  <c r="T206" i="5"/>
  <c r="S206" i="5"/>
  <c r="R206" i="5"/>
  <c r="Q206" i="5"/>
  <c r="P206" i="5"/>
  <c r="O206" i="5"/>
  <c r="X205" i="5"/>
  <c r="W205" i="5"/>
  <c r="V205" i="5"/>
  <c r="U205" i="5"/>
  <c r="T205" i="5"/>
  <c r="S205" i="5"/>
  <c r="R205" i="5"/>
  <c r="Q205" i="5"/>
  <c r="P205" i="5"/>
  <c r="O205" i="5"/>
  <c r="X204" i="5"/>
  <c r="W204" i="5"/>
  <c r="V204" i="5"/>
  <c r="U204" i="5"/>
  <c r="T204" i="5"/>
  <c r="S204" i="5"/>
  <c r="R204" i="5"/>
  <c r="Q204" i="5"/>
  <c r="P204" i="5"/>
  <c r="O204" i="5"/>
  <c r="X203" i="5"/>
  <c r="W203" i="5"/>
  <c r="V203" i="5"/>
  <c r="U203" i="5"/>
  <c r="T203" i="5"/>
  <c r="S203" i="5"/>
  <c r="R203" i="5"/>
  <c r="Q203" i="5"/>
  <c r="P203" i="5"/>
  <c r="O203" i="5"/>
  <c r="X202" i="5"/>
  <c r="W202" i="5"/>
  <c r="V202" i="5"/>
  <c r="U202" i="5"/>
  <c r="T202" i="5"/>
  <c r="S202" i="5"/>
  <c r="R202" i="5"/>
  <c r="Q202" i="5"/>
  <c r="P202" i="5"/>
  <c r="O202" i="5"/>
  <c r="X201" i="5"/>
  <c r="W201" i="5"/>
  <c r="V201" i="5"/>
  <c r="U201" i="5"/>
  <c r="T201" i="5"/>
  <c r="S201" i="5"/>
  <c r="R201" i="5"/>
  <c r="Q201" i="5"/>
  <c r="P201" i="5"/>
  <c r="O201" i="5"/>
  <c r="X200" i="5"/>
  <c r="W200" i="5"/>
  <c r="V200" i="5"/>
  <c r="U200" i="5"/>
  <c r="T200" i="5"/>
  <c r="S200" i="5"/>
  <c r="R200" i="5"/>
  <c r="Q200" i="5"/>
  <c r="P200" i="5"/>
  <c r="O200" i="5"/>
  <c r="X199" i="5"/>
  <c r="W199" i="5"/>
  <c r="V199" i="5"/>
  <c r="U199" i="5"/>
  <c r="T199" i="5"/>
  <c r="S199" i="5"/>
  <c r="R199" i="5"/>
  <c r="Q199" i="5"/>
  <c r="P199" i="5"/>
  <c r="O199" i="5"/>
  <c r="X198" i="5"/>
  <c r="W198" i="5"/>
  <c r="V198" i="5"/>
  <c r="U198" i="5"/>
  <c r="T198" i="5"/>
  <c r="S198" i="5"/>
  <c r="R198" i="5"/>
  <c r="Q198" i="5"/>
  <c r="P198" i="5"/>
  <c r="O198" i="5"/>
  <c r="X197" i="5"/>
  <c r="W197" i="5"/>
  <c r="V197" i="5"/>
  <c r="U197" i="5"/>
  <c r="T197" i="5"/>
  <c r="S197" i="5"/>
  <c r="R197" i="5"/>
  <c r="Q197" i="5"/>
  <c r="P197" i="5"/>
  <c r="O197" i="5"/>
  <c r="X196" i="5"/>
  <c r="W196" i="5"/>
  <c r="V196" i="5"/>
  <c r="U196" i="5"/>
  <c r="T196" i="5"/>
  <c r="S196" i="5"/>
  <c r="R196" i="5"/>
  <c r="Q196" i="5"/>
  <c r="P196" i="5"/>
  <c r="O196" i="5"/>
  <c r="X195" i="5"/>
  <c r="W195" i="5"/>
  <c r="V195" i="5"/>
  <c r="U195" i="5"/>
  <c r="T195" i="5"/>
  <c r="S195" i="5"/>
  <c r="R195" i="5"/>
  <c r="Q195" i="5"/>
  <c r="P195" i="5"/>
  <c r="O195" i="5"/>
  <c r="X194" i="5"/>
  <c r="W194" i="5"/>
  <c r="V194" i="5"/>
  <c r="U194" i="5"/>
  <c r="T194" i="5"/>
  <c r="S194" i="5"/>
  <c r="R194" i="5"/>
  <c r="Q194" i="5"/>
  <c r="P194" i="5"/>
  <c r="O194" i="5"/>
  <c r="X193" i="5"/>
  <c r="W193" i="5"/>
  <c r="V193" i="5"/>
  <c r="U193" i="5"/>
  <c r="T193" i="5"/>
  <c r="S193" i="5"/>
  <c r="R193" i="5"/>
  <c r="Q193" i="5"/>
  <c r="P193" i="5"/>
  <c r="O193" i="5"/>
  <c r="Y193" i="5" s="1"/>
  <c r="X192" i="5"/>
  <c r="W192" i="5"/>
  <c r="V192" i="5"/>
  <c r="U192" i="5"/>
  <c r="T192" i="5"/>
  <c r="S192" i="5"/>
  <c r="R192" i="5"/>
  <c r="Q192" i="5"/>
  <c r="P192" i="5"/>
  <c r="O192" i="5"/>
  <c r="X191" i="5"/>
  <c r="W191" i="5"/>
  <c r="V191" i="5"/>
  <c r="U191" i="5"/>
  <c r="T191" i="5"/>
  <c r="S191" i="5"/>
  <c r="R191" i="5"/>
  <c r="Q191" i="5"/>
  <c r="P191" i="5"/>
  <c r="O191" i="5"/>
  <c r="X190" i="5"/>
  <c r="W190" i="5"/>
  <c r="V190" i="5"/>
  <c r="U190" i="5"/>
  <c r="T190" i="5"/>
  <c r="S190" i="5"/>
  <c r="R190" i="5"/>
  <c r="Q190" i="5"/>
  <c r="P190" i="5"/>
  <c r="O190" i="5"/>
  <c r="X189" i="5"/>
  <c r="W189" i="5"/>
  <c r="V189" i="5"/>
  <c r="U189" i="5"/>
  <c r="T189" i="5"/>
  <c r="S189" i="5"/>
  <c r="R189" i="5"/>
  <c r="Q189" i="5"/>
  <c r="P189" i="5"/>
  <c r="O189" i="5"/>
  <c r="X188" i="5"/>
  <c r="W188" i="5"/>
  <c r="V188" i="5"/>
  <c r="U188" i="5"/>
  <c r="T188" i="5"/>
  <c r="S188" i="5"/>
  <c r="R188" i="5"/>
  <c r="Q188" i="5"/>
  <c r="P188" i="5"/>
  <c r="O188" i="5"/>
  <c r="X187" i="5"/>
  <c r="W187" i="5"/>
  <c r="V187" i="5"/>
  <c r="U187" i="5"/>
  <c r="T187" i="5"/>
  <c r="S187" i="5"/>
  <c r="R187" i="5"/>
  <c r="Q187" i="5"/>
  <c r="P187" i="5"/>
  <c r="O187" i="5"/>
  <c r="X186" i="5"/>
  <c r="W186" i="5"/>
  <c r="V186" i="5"/>
  <c r="U186" i="5"/>
  <c r="T186" i="5"/>
  <c r="S186" i="5"/>
  <c r="R186" i="5"/>
  <c r="Q186" i="5"/>
  <c r="P186" i="5"/>
  <c r="O186" i="5"/>
  <c r="X185" i="5"/>
  <c r="W185" i="5"/>
  <c r="V185" i="5"/>
  <c r="U185" i="5"/>
  <c r="T185" i="5"/>
  <c r="S185" i="5"/>
  <c r="R185" i="5"/>
  <c r="Q185" i="5"/>
  <c r="P185" i="5"/>
  <c r="O185" i="5"/>
  <c r="X184" i="5"/>
  <c r="W184" i="5"/>
  <c r="V184" i="5"/>
  <c r="U184" i="5"/>
  <c r="T184" i="5"/>
  <c r="S184" i="5"/>
  <c r="R184" i="5"/>
  <c r="Q184" i="5"/>
  <c r="P184" i="5"/>
  <c r="O184" i="5"/>
  <c r="X183" i="5"/>
  <c r="W183" i="5"/>
  <c r="V183" i="5"/>
  <c r="U183" i="5"/>
  <c r="T183" i="5"/>
  <c r="S183" i="5"/>
  <c r="R183" i="5"/>
  <c r="Q183" i="5"/>
  <c r="P183" i="5"/>
  <c r="O183" i="5"/>
  <c r="X182" i="5"/>
  <c r="W182" i="5"/>
  <c r="V182" i="5"/>
  <c r="U182" i="5"/>
  <c r="T182" i="5"/>
  <c r="S182" i="5"/>
  <c r="R182" i="5"/>
  <c r="Q182" i="5"/>
  <c r="P182" i="5"/>
  <c r="O182" i="5"/>
  <c r="X181" i="5"/>
  <c r="W181" i="5"/>
  <c r="V181" i="5"/>
  <c r="U181" i="5"/>
  <c r="T181" i="5"/>
  <c r="S181" i="5"/>
  <c r="R181" i="5"/>
  <c r="Q181" i="5"/>
  <c r="P181" i="5"/>
  <c r="O181" i="5"/>
  <c r="X180" i="5"/>
  <c r="W180" i="5"/>
  <c r="V180" i="5"/>
  <c r="U180" i="5"/>
  <c r="T180" i="5"/>
  <c r="S180" i="5"/>
  <c r="R180" i="5"/>
  <c r="Q180" i="5"/>
  <c r="P180" i="5"/>
  <c r="O180" i="5"/>
  <c r="X179" i="5"/>
  <c r="W179" i="5"/>
  <c r="V179" i="5"/>
  <c r="U179" i="5"/>
  <c r="T179" i="5"/>
  <c r="S179" i="5"/>
  <c r="R179" i="5"/>
  <c r="Q179" i="5"/>
  <c r="P179" i="5"/>
  <c r="O179" i="5"/>
  <c r="X178" i="5"/>
  <c r="W178" i="5"/>
  <c r="V178" i="5"/>
  <c r="U178" i="5"/>
  <c r="T178" i="5"/>
  <c r="S178" i="5"/>
  <c r="R178" i="5"/>
  <c r="Q178" i="5"/>
  <c r="P178" i="5"/>
  <c r="O178" i="5"/>
  <c r="X177" i="5"/>
  <c r="W177" i="5"/>
  <c r="V177" i="5"/>
  <c r="U177" i="5"/>
  <c r="T177" i="5"/>
  <c r="S177" i="5"/>
  <c r="R177" i="5"/>
  <c r="Q177" i="5"/>
  <c r="P177" i="5"/>
  <c r="O177" i="5"/>
  <c r="X176" i="5"/>
  <c r="W176" i="5"/>
  <c r="V176" i="5"/>
  <c r="U176" i="5"/>
  <c r="T176" i="5"/>
  <c r="S176" i="5"/>
  <c r="R176" i="5"/>
  <c r="Q176" i="5"/>
  <c r="P176" i="5"/>
  <c r="O176" i="5"/>
  <c r="X175" i="5"/>
  <c r="W175" i="5"/>
  <c r="V175" i="5"/>
  <c r="U175" i="5"/>
  <c r="T175" i="5"/>
  <c r="S175" i="5"/>
  <c r="R175" i="5"/>
  <c r="Q175" i="5"/>
  <c r="P175" i="5"/>
  <c r="O175" i="5"/>
  <c r="X174" i="5"/>
  <c r="W174" i="5"/>
  <c r="V174" i="5"/>
  <c r="U174" i="5"/>
  <c r="T174" i="5"/>
  <c r="S174" i="5"/>
  <c r="R174" i="5"/>
  <c r="Q174" i="5"/>
  <c r="P174" i="5"/>
  <c r="O174" i="5"/>
  <c r="X173" i="5"/>
  <c r="W173" i="5"/>
  <c r="V173" i="5"/>
  <c r="U173" i="5"/>
  <c r="T173" i="5"/>
  <c r="S173" i="5"/>
  <c r="R173" i="5"/>
  <c r="Q173" i="5"/>
  <c r="P173" i="5"/>
  <c r="O173" i="5"/>
  <c r="X172" i="5"/>
  <c r="W172" i="5"/>
  <c r="V172" i="5"/>
  <c r="U172" i="5"/>
  <c r="T172" i="5"/>
  <c r="S172" i="5"/>
  <c r="R172" i="5"/>
  <c r="Q172" i="5"/>
  <c r="P172" i="5"/>
  <c r="O172" i="5"/>
  <c r="X171" i="5"/>
  <c r="W171" i="5"/>
  <c r="V171" i="5"/>
  <c r="U171" i="5"/>
  <c r="T171" i="5"/>
  <c r="S171" i="5"/>
  <c r="R171" i="5"/>
  <c r="Q171" i="5"/>
  <c r="P171" i="5"/>
  <c r="O171" i="5"/>
  <c r="X170" i="5"/>
  <c r="W170" i="5"/>
  <c r="V170" i="5"/>
  <c r="U170" i="5"/>
  <c r="T170" i="5"/>
  <c r="S170" i="5"/>
  <c r="R170" i="5"/>
  <c r="Q170" i="5"/>
  <c r="P170" i="5"/>
  <c r="O170" i="5"/>
  <c r="X169" i="5"/>
  <c r="W169" i="5"/>
  <c r="V169" i="5"/>
  <c r="U169" i="5"/>
  <c r="T169" i="5"/>
  <c r="S169" i="5"/>
  <c r="R169" i="5"/>
  <c r="Q169" i="5"/>
  <c r="P169" i="5"/>
  <c r="O169" i="5"/>
  <c r="X168" i="5"/>
  <c r="W168" i="5"/>
  <c r="V168" i="5"/>
  <c r="U168" i="5"/>
  <c r="T168" i="5"/>
  <c r="S168" i="5"/>
  <c r="R168" i="5"/>
  <c r="Q168" i="5"/>
  <c r="P168" i="5"/>
  <c r="O168" i="5"/>
  <c r="Y168" i="5" s="1"/>
  <c r="X167" i="5"/>
  <c r="W167" i="5"/>
  <c r="V167" i="5"/>
  <c r="U167" i="5"/>
  <c r="T167" i="5"/>
  <c r="S167" i="5"/>
  <c r="R167" i="5"/>
  <c r="Q167" i="5"/>
  <c r="P167" i="5"/>
  <c r="O167" i="5"/>
  <c r="X166" i="5"/>
  <c r="W166" i="5"/>
  <c r="V166" i="5"/>
  <c r="U166" i="5"/>
  <c r="T166" i="5"/>
  <c r="S166" i="5"/>
  <c r="R166" i="5"/>
  <c r="Q166" i="5"/>
  <c r="P166" i="5"/>
  <c r="O166" i="5"/>
  <c r="X165" i="5"/>
  <c r="W165" i="5"/>
  <c r="V165" i="5"/>
  <c r="U165" i="5"/>
  <c r="T165" i="5"/>
  <c r="S165" i="5"/>
  <c r="R165" i="5"/>
  <c r="Q165" i="5"/>
  <c r="P165" i="5"/>
  <c r="O165" i="5"/>
  <c r="X164" i="5"/>
  <c r="W164" i="5"/>
  <c r="V164" i="5"/>
  <c r="U164" i="5"/>
  <c r="T164" i="5"/>
  <c r="S164" i="5"/>
  <c r="R164" i="5"/>
  <c r="Q164" i="5"/>
  <c r="P164" i="5"/>
  <c r="O164" i="5"/>
  <c r="X163" i="5"/>
  <c r="W163" i="5"/>
  <c r="V163" i="5"/>
  <c r="U163" i="5"/>
  <c r="T163" i="5"/>
  <c r="S163" i="5"/>
  <c r="R163" i="5"/>
  <c r="Q163" i="5"/>
  <c r="P163" i="5"/>
  <c r="O163" i="5"/>
  <c r="X162" i="5"/>
  <c r="W162" i="5"/>
  <c r="V162" i="5"/>
  <c r="U162" i="5"/>
  <c r="T162" i="5"/>
  <c r="S162" i="5"/>
  <c r="R162" i="5"/>
  <c r="Q162" i="5"/>
  <c r="P162" i="5"/>
  <c r="O162" i="5"/>
  <c r="X161" i="5"/>
  <c r="W161" i="5"/>
  <c r="V161" i="5"/>
  <c r="U161" i="5"/>
  <c r="T161" i="5"/>
  <c r="S161" i="5"/>
  <c r="R161" i="5"/>
  <c r="Q161" i="5"/>
  <c r="P161" i="5"/>
  <c r="O161" i="5"/>
  <c r="X160" i="5"/>
  <c r="W160" i="5"/>
  <c r="V160" i="5"/>
  <c r="U160" i="5"/>
  <c r="T160" i="5"/>
  <c r="S160" i="5"/>
  <c r="R160" i="5"/>
  <c r="Q160" i="5"/>
  <c r="P160" i="5"/>
  <c r="O160" i="5"/>
  <c r="X159" i="5"/>
  <c r="W159" i="5"/>
  <c r="V159" i="5"/>
  <c r="U159" i="5"/>
  <c r="T159" i="5"/>
  <c r="S159" i="5"/>
  <c r="R159" i="5"/>
  <c r="Q159" i="5"/>
  <c r="P159" i="5"/>
  <c r="Y159" i="5" s="1"/>
  <c r="O159" i="5"/>
  <c r="X158" i="5"/>
  <c r="W158" i="5"/>
  <c r="V158" i="5"/>
  <c r="U158" i="5"/>
  <c r="T158" i="5"/>
  <c r="S158" i="5"/>
  <c r="R158" i="5"/>
  <c r="Q158" i="5"/>
  <c r="P158" i="5"/>
  <c r="O158" i="5"/>
  <c r="X157" i="5"/>
  <c r="W157" i="5"/>
  <c r="V157" i="5"/>
  <c r="U157" i="5"/>
  <c r="T157" i="5"/>
  <c r="S157" i="5"/>
  <c r="R157" i="5"/>
  <c r="Q157" i="5"/>
  <c r="P157" i="5"/>
  <c r="O157" i="5"/>
  <c r="X156" i="5"/>
  <c r="W156" i="5"/>
  <c r="V156" i="5"/>
  <c r="U156" i="5"/>
  <c r="T156" i="5"/>
  <c r="S156" i="5"/>
  <c r="R156" i="5"/>
  <c r="Q156" i="5"/>
  <c r="P156" i="5"/>
  <c r="O156" i="5"/>
  <c r="X155" i="5"/>
  <c r="W155" i="5"/>
  <c r="V155" i="5"/>
  <c r="U155" i="5"/>
  <c r="T155" i="5"/>
  <c r="S155" i="5"/>
  <c r="R155" i="5"/>
  <c r="Q155" i="5"/>
  <c r="P155" i="5"/>
  <c r="O155" i="5"/>
  <c r="X154" i="5"/>
  <c r="W154" i="5"/>
  <c r="V154" i="5"/>
  <c r="U154" i="5"/>
  <c r="T154" i="5"/>
  <c r="S154" i="5"/>
  <c r="R154" i="5"/>
  <c r="Q154" i="5"/>
  <c r="P154" i="5"/>
  <c r="O154" i="5"/>
  <c r="Y154" i="5" s="1"/>
  <c r="AO154" i="5" s="1"/>
  <c r="X153" i="5"/>
  <c r="W153" i="5"/>
  <c r="V153" i="5"/>
  <c r="U153" i="5"/>
  <c r="T153" i="5"/>
  <c r="S153" i="5"/>
  <c r="R153" i="5"/>
  <c r="Q153" i="5"/>
  <c r="P153" i="5"/>
  <c r="O153" i="5"/>
  <c r="X152" i="5"/>
  <c r="W152" i="5"/>
  <c r="V152" i="5"/>
  <c r="U152" i="5"/>
  <c r="T152" i="5"/>
  <c r="S152" i="5"/>
  <c r="R152" i="5"/>
  <c r="Q152" i="5"/>
  <c r="P152" i="5"/>
  <c r="O152" i="5"/>
  <c r="X151" i="5"/>
  <c r="W151" i="5"/>
  <c r="V151" i="5"/>
  <c r="U151" i="5"/>
  <c r="T151" i="5"/>
  <c r="S151" i="5"/>
  <c r="R151" i="5"/>
  <c r="Q151" i="5"/>
  <c r="P151" i="5"/>
  <c r="O151" i="5"/>
  <c r="X150" i="5"/>
  <c r="W150" i="5"/>
  <c r="V150" i="5"/>
  <c r="U150" i="5"/>
  <c r="T150" i="5"/>
  <c r="S150" i="5"/>
  <c r="R150" i="5"/>
  <c r="Q150" i="5"/>
  <c r="P150" i="5"/>
  <c r="O150" i="5"/>
  <c r="X149" i="5"/>
  <c r="W149" i="5"/>
  <c r="V149" i="5"/>
  <c r="U149" i="5"/>
  <c r="T149" i="5"/>
  <c r="S149" i="5"/>
  <c r="R149" i="5"/>
  <c r="Q149" i="5"/>
  <c r="P149" i="5"/>
  <c r="O149" i="5"/>
  <c r="X148" i="5"/>
  <c r="W148" i="5"/>
  <c r="V148" i="5"/>
  <c r="U148" i="5"/>
  <c r="T148" i="5"/>
  <c r="S148" i="5"/>
  <c r="R148" i="5"/>
  <c r="Q148" i="5"/>
  <c r="P148" i="5"/>
  <c r="O148" i="5"/>
  <c r="X147" i="5"/>
  <c r="W147" i="5"/>
  <c r="V147" i="5"/>
  <c r="U147" i="5"/>
  <c r="T147" i="5"/>
  <c r="S147" i="5"/>
  <c r="R147" i="5"/>
  <c r="Q147" i="5"/>
  <c r="P147" i="5"/>
  <c r="O147" i="5"/>
  <c r="X146" i="5"/>
  <c r="W146" i="5"/>
  <c r="V146" i="5"/>
  <c r="U146" i="5"/>
  <c r="T146" i="5"/>
  <c r="S146" i="5"/>
  <c r="R146" i="5"/>
  <c r="Q146" i="5"/>
  <c r="P146" i="5"/>
  <c r="O146" i="5"/>
  <c r="X145" i="5"/>
  <c r="W145" i="5"/>
  <c r="V145" i="5"/>
  <c r="U145" i="5"/>
  <c r="T145" i="5"/>
  <c r="S145" i="5"/>
  <c r="R145" i="5"/>
  <c r="Q145" i="5"/>
  <c r="P145" i="5"/>
  <c r="O145" i="5"/>
  <c r="X144" i="5"/>
  <c r="W144" i="5"/>
  <c r="V144" i="5"/>
  <c r="U144" i="5"/>
  <c r="T144" i="5"/>
  <c r="S144" i="5"/>
  <c r="R144" i="5"/>
  <c r="Q144" i="5"/>
  <c r="P144" i="5"/>
  <c r="O144" i="5"/>
  <c r="X143" i="5"/>
  <c r="W143" i="5"/>
  <c r="V143" i="5"/>
  <c r="U143" i="5"/>
  <c r="T143" i="5"/>
  <c r="S143" i="5"/>
  <c r="R143" i="5"/>
  <c r="Q143" i="5"/>
  <c r="P143" i="5"/>
  <c r="O143" i="5"/>
  <c r="X142" i="5"/>
  <c r="W142" i="5"/>
  <c r="V142" i="5"/>
  <c r="U142" i="5"/>
  <c r="T142" i="5"/>
  <c r="S142" i="5"/>
  <c r="R142" i="5"/>
  <c r="Q142" i="5"/>
  <c r="P142" i="5"/>
  <c r="O142" i="5"/>
  <c r="X141" i="5"/>
  <c r="W141" i="5"/>
  <c r="V141" i="5"/>
  <c r="U141" i="5"/>
  <c r="T141" i="5"/>
  <c r="S141" i="5"/>
  <c r="R141" i="5"/>
  <c r="Q141" i="5"/>
  <c r="P141" i="5"/>
  <c r="O141" i="5"/>
  <c r="X140" i="5"/>
  <c r="W140" i="5"/>
  <c r="V140" i="5"/>
  <c r="U140" i="5"/>
  <c r="T140" i="5"/>
  <c r="S140" i="5"/>
  <c r="R140" i="5"/>
  <c r="Q140" i="5"/>
  <c r="P140" i="5"/>
  <c r="O140" i="5"/>
  <c r="X139" i="5"/>
  <c r="W139" i="5"/>
  <c r="V139" i="5"/>
  <c r="U139" i="5"/>
  <c r="T139" i="5"/>
  <c r="S139" i="5"/>
  <c r="R139" i="5"/>
  <c r="Q139" i="5"/>
  <c r="P139" i="5"/>
  <c r="O139" i="5"/>
  <c r="X138" i="5"/>
  <c r="W138" i="5"/>
  <c r="V138" i="5"/>
  <c r="U138" i="5"/>
  <c r="T138" i="5"/>
  <c r="S138" i="5"/>
  <c r="R138" i="5"/>
  <c r="Q138" i="5"/>
  <c r="P138" i="5"/>
  <c r="O138" i="5"/>
  <c r="X137" i="5"/>
  <c r="W137" i="5"/>
  <c r="V137" i="5"/>
  <c r="U137" i="5"/>
  <c r="T137" i="5"/>
  <c r="S137" i="5"/>
  <c r="R137" i="5"/>
  <c r="Q137" i="5"/>
  <c r="P137" i="5"/>
  <c r="O137" i="5"/>
  <c r="X136" i="5"/>
  <c r="W136" i="5"/>
  <c r="V136" i="5"/>
  <c r="U136" i="5"/>
  <c r="T136" i="5"/>
  <c r="S136" i="5"/>
  <c r="R136" i="5"/>
  <c r="Q136" i="5"/>
  <c r="P136" i="5"/>
  <c r="O136" i="5"/>
  <c r="X135" i="5"/>
  <c r="W135" i="5"/>
  <c r="V135" i="5"/>
  <c r="U135" i="5"/>
  <c r="T135" i="5"/>
  <c r="S135" i="5"/>
  <c r="R135" i="5"/>
  <c r="Q135" i="5"/>
  <c r="P135" i="5"/>
  <c r="O135" i="5"/>
  <c r="X134" i="5"/>
  <c r="W134" i="5"/>
  <c r="V134" i="5"/>
  <c r="U134" i="5"/>
  <c r="T134" i="5"/>
  <c r="S134" i="5"/>
  <c r="R134" i="5"/>
  <c r="Q134" i="5"/>
  <c r="P134" i="5"/>
  <c r="O134" i="5"/>
  <c r="X133" i="5"/>
  <c r="W133" i="5"/>
  <c r="V133" i="5"/>
  <c r="U133" i="5"/>
  <c r="T133" i="5"/>
  <c r="S133" i="5"/>
  <c r="R133" i="5"/>
  <c r="Q133" i="5"/>
  <c r="P133" i="5"/>
  <c r="O133" i="5"/>
  <c r="X132" i="5"/>
  <c r="W132" i="5"/>
  <c r="V132" i="5"/>
  <c r="U132" i="5"/>
  <c r="T132" i="5"/>
  <c r="S132" i="5"/>
  <c r="R132" i="5"/>
  <c r="Q132" i="5"/>
  <c r="P132" i="5"/>
  <c r="O132" i="5"/>
  <c r="X131" i="5"/>
  <c r="W131" i="5"/>
  <c r="V131" i="5"/>
  <c r="U131" i="5"/>
  <c r="T131" i="5"/>
  <c r="S131" i="5"/>
  <c r="R131" i="5"/>
  <c r="Q131" i="5"/>
  <c r="P131" i="5"/>
  <c r="O131" i="5"/>
  <c r="X130" i="5"/>
  <c r="W130" i="5"/>
  <c r="V130" i="5"/>
  <c r="U130" i="5"/>
  <c r="T130" i="5"/>
  <c r="S130" i="5"/>
  <c r="R130" i="5"/>
  <c r="Q130" i="5"/>
  <c r="P130" i="5"/>
  <c r="O130" i="5"/>
  <c r="X129" i="5"/>
  <c r="W129" i="5"/>
  <c r="V129" i="5"/>
  <c r="U129" i="5"/>
  <c r="T129" i="5"/>
  <c r="S129" i="5"/>
  <c r="R129" i="5"/>
  <c r="Q129" i="5"/>
  <c r="P129" i="5"/>
  <c r="O129" i="5"/>
  <c r="X128" i="5"/>
  <c r="W128" i="5"/>
  <c r="V128" i="5"/>
  <c r="U128" i="5"/>
  <c r="T128" i="5"/>
  <c r="S128" i="5"/>
  <c r="R128" i="5"/>
  <c r="Q128" i="5"/>
  <c r="P128" i="5"/>
  <c r="O128" i="5"/>
  <c r="X127" i="5"/>
  <c r="W127" i="5"/>
  <c r="V127" i="5"/>
  <c r="U127" i="5"/>
  <c r="T127" i="5"/>
  <c r="S127" i="5"/>
  <c r="R127" i="5"/>
  <c r="Q127" i="5"/>
  <c r="P127" i="5"/>
  <c r="O127" i="5"/>
  <c r="X126" i="5"/>
  <c r="W126" i="5"/>
  <c r="V126" i="5"/>
  <c r="U126" i="5"/>
  <c r="T126" i="5"/>
  <c r="S126" i="5"/>
  <c r="R126" i="5"/>
  <c r="Q126" i="5"/>
  <c r="P126" i="5"/>
  <c r="O126" i="5"/>
  <c r="X125" i="5"/>
  <c r="W125" i="5"/>
  <c r="V125" i="5"/>
  <c r="U125" i="5"/>
  <c r="T125" i="5"/>
  <c r="S125" i="5"/>
  <c r="R125" i="5"/>
  <c r="Q125" i="5"/>
  <c r="P125" i="5"/>
  <c r="O125" i="5"/>
  <c r="X124" i="5"/>
  <c r="W124" i="5"/>
  <c r="V124" i="5"/>
  <c r="U124" i="5"/>
  <c r="T124" i="5"/>
  <c r="S124" i="5"/>
  <c r="R124" i="5"/>
  <c r="Q124" i="5"/>
  <c r="P124" i="5"/>
  <c r="O124" i="5"/>
  <c r="X123" i="5"/>
  <c r="W123" i="5"/>
  <c r="V123" i="5"/>
  <c r="U123" i="5"/>
  <c r="T123" i="5"/>
  <c r="S123" i="5"/>
  <c r="R123" i="5"/>
  <c r="Q123" i="5"/>
  <c r="P123" i="5"/>
  <c r="O123" i="5"/>
  <c r="X122" i="5"/>
  <c r="W122" i="5"/>
  <c r="V122" i="5"/>
  <c r="U122" i="5"/>
  <c r="T122" i="5"/>
  <c r="S122" i="5"/>
  <c r="R122" i="5"/>
  <c r="Q122" i="5"/>
  <c r="P122" i="5"/>
  <c r="O122" i="5"/>
  <c r="X121" i="5"/>
  <c r="W121" i="5"/>
  <c r="V121" i="5"/>
  <c r="U121" i="5"/>
  <c r="T121" i="5"/>
  <c r="S121" i="5"/>
  <c r="R121" i="5"/>
  <c r="Q121" i="5"/>
  <c r="P121" i="5"/>
  <c r="O121" i="5"/>
  <c r="X120" i="5"/>
  <c r="W120" i="5"/>
  <c r="V120" i="5"/>
  <c r="U120" i="5"/>
  <c r="T120" i="5"/>
  <c r="S120" i="5"/>
  <c r="R120" i="5"/>
  <c r="Q120" i="5"/>
  <c r="P120" i="5"/>
  <c r="O120" i="5"/>
  <c r="X119" i="5"/>
  <c r="W119" i="5"/>
  <c r="V119" i="5"/>
  <c r="U119" i="5"/>
  <c r="T119" i="5"/>
  <c r="S119" i="5"/>
  <c r="R119" i="5"/>
  <c r="Q119" i="5"/>
  <c r="P119" i="5"/>
  <c r="O119" i="5"/>
  <c r="X118" i="5"/>
  <c r="W118" i="5"/>
  <c r="V118" i="5"/>
  <c r="U118" i="5"/>
  <c r="T118" i="5"/>
  <c r="S118" i="5"/>
  <c r="R118" i="5"/>
  <c r="Q118" i="5"/>
  <c r="P118" i="5"/>
  <c r="O118" i="5"/>
  <c r="Y118" i="5" s="1"/>
  <c r="X117" i="5"/>
  <c r="W117" i="5"/>
  <c r="V117" i="5"/>
  <c r="U117" i="5"/>
  <c r="T117" i="5"/>
  <c r="S117" i="5"/>
  <c r="R117" i="5"/>
  <c r="Q117" i="5"/>
  <c r="P117" i="5"/>
  <c r="O117" i="5"/>
  <c r="X116" i="5"/>
  <c r="W116" i="5"/>
  <c r="V116" i="5"/>
  <c r="U116" i="5"/>
  <c r="T116" i="5"/>
  <c r="S116" i="5"/>
  <c r="R116" i="5"/>
  <c r="Q116" i="5"/>
  <c r="P116" i="5"/>
  <c r="O116" i="5"/>
  <c r="X115" i="5"/>
  <c r="W115" i="5"/>
  <c r="V115" i="5"/>
  <c r="U115" i="5"/>
  <c r="T115" i="5"/>
  <c r="S115" i="5"/>
  <c r="R115" i="5"/>
  <c r="Q115" i="5"/>
  <c r="P115" i="5"/>
  <c r="O115" i="5"/>
  <c r="X114" i="5"/>
  <c r="W114" i="5"/>
  <c r="V114" i="5"/>
  <c r="U114" i="5"/>
  <c r="T114" i="5"/>
  <c r="S114" i="5"/>
  <c r="R114" i="5"/>
  <c r="Q114" i="5"/>
  <c r="P114" i="5"/>
  <c r="O114" i="5"/>
  <c r="X113" i="5"/>
  <c r="W113" i="5"/>
  <c r="V113" i="5"/>
  <c r="U113" i="5"/>
  <c r="T113" i="5"/>
  <c r="S113" i="5"/>
  <c r="Y113" i="5" s="1"/>
  <c r="AO113" i="5" s="1"/>
  <c r="R113" i="5"/>
  <c r="Q113" i="5"/>
  <c r="P113" i="5"/>
  <c r="O113" i="5"/>
  <c r="X112" i="5"/>
  <c r="W112" i="5"/>
  <c r="V112" i="5"/>
  <c r="U112" i="5"/>
  <c r="T112" i="5"/>
  <c r="S112" i="5"/>
  <c r="R112" i="5"/>
  <c r="Q112" i="5"/>
  <c r="P112" i="5"/>
  <c r="O112" i="5"/>
  <c r="X111" i="5"/>
  <c r="W111" i="5"/>
  <c r="V111" i="5"/>
  <c r="U111" i="5"/>
  <c r="T111" i="5"/>
  <c r="S111" i="5"/>
  <c r="Y111" i="5" s="1"/>
  <c r="AO111" i="5" s="1"/>
  <c r="R111" i="5"/>
  <c r="Q111" i="5"/>
  <c r="P111" i="5"/>
  <c r="O111" i="5"/>
  <c r="X110" i="5"/>
  <c r="W110" i="5"/>
  <c r="V110" i="5"/>
  <c r="U110" i="5"/>
  <c r="T110" i="5"/>
  <c r="S110" i="5"/>
  <c r="R110" i="5"/>
  <c r="Q110" i="5"/>
  <c r="P110" i="5"/>
  <c r="O110" i="5"/>
  <c r="X109" i="5"/>
  <c r="W109" i="5"/>
  <c r="V109" i="5"/>
  <c r="U109" i="5"/>
  <c r="T109" i="5"/>
  <c r="S109" i="5"/>
  <c r="R109" i="5"/>
  <c r="Q109" i="5"/>
  <c r="P109" i="5"/>
  <c r="O109" i="5"/>
  <c r="X108" i="5"/>
  <c r="W108" i="5"/>
  <c r="V108" i="5"/>
  <c r="U108" i="5"/>
  <c r="T108" i="5"/>
  <c r="S108" i="5"/>
  <c r="R108" i="5"/>
  <c r="Q108" i="5"/>
  <c r="P108" i="5"/>
  <c r="O108" i="5"/>
  <c r="X107" i="5"/>
  <c r="W107" i="5"/>
  <c r="V107" i="5"/>
  <c r="U107" i="5"/>
  <c r="T107" i="5"/>
  <c r="S107" i="5"/>
  <c r="R107" i="5"/>
  <c r="Q107" i="5"/>
  <c r="P107" i="5"/>
  <c r="O107" i="5"/>
  <c r="X106" i="5"/>
  <c r="W106" i="5"/>
  <c r="V106" i="5"/>
  <c r="U106" i="5"/>
  <c r="T106" i="5"/>
  <c r="S106" i="5"/>
  <c r="R106" i="5"/>
  <c r="Q106" i="5"/>
  <c r="P106" i="5"/>
  <c r="O106" i="5"/>
  <c r="X105" i="5"/>
  <c r="W105" i="5"/>
  <c r="V105" i="5"/>
  <c r="U105" i="5"/>
  <c r="T105" i="5"/>
  <c r="S105" i="5"/>
  <c r="R105" i="5"/>
  <c r="Q105" i="5"/>
  <c r="P105" i="5"/>
  <c r="O105" i="5"/>
  <c r="X104" i="5"/>
  <c r="W104" i="5"/>
  <c r="V104" i="5"/>
  <c r="U104" i="5"/>
  <c r="T104" i="5"/>
  <c r="S104" i="5"/>
  <c r="R104" i="5"/>
  <c r="Q104" i="5"/>
  <c r="P104" i="5"/>
  <c r="O104" i="5"/>
  <c r="X103" i="5"/>
  <c r="W103" i="5"/>
  <c r="V103" i="5"/>
  <c r="U103" i="5"/>
  <c r="T103" i="5"/>
  <c r="S103" i="5"/>
  <c r="R103" i="5"/>
  <c r="Q103" i="5"/>
  <c r="P103" i="5"/>
  <c r="O103" i="5"/>
  <c r="X102" i="5"/>
  <c r="W102" i="5"/>
  <c r="V102" i="5"/>
  <c r="U102" i="5"/>
  <c r="T102" i="5"/>
  <c r="S102" i="5"/>
  <c r="R102" i="5"/>
  <c r="Q102" i="5"/>
  <c r="P102" i="5"/>
  <c r="O102" i="5"/>
  <c r="X101" i="5"/>
  <c r="W101" i="5"/>
  <c r="V101" i="5"/>
  <c r="U101" i="5"/>
  <c r="T101" i="5"/>
  <c r="S101" i="5"/>
  <c r="R101" i="5"/>
  <c r="Q101" i="5"/>
  <c r="P101" i="5"/>
  <c r="O101" i="5"/>
  <c r="X100" i="5"/>
  <c r="W100" i="5"/>
  <c r="V100" i="5"/>
  <c r="U100" i="5"/>
  <c r="T100" i="5"/>
  <c r="S100" i="5"/>
  <c r="R100" i="5"/>
  <c r="Q100" i="5"/>
  <c r="P100" i="5"/>
  <c r="O100" i="5"/>
  <c r="X99" i="5"/>
  <c r="W99" i="5"/>
  <c r="V99" i="5"/>
  <c r="U99" i="5"/>
  <c r="T99" i="5"/>
  <c r="S99" i="5"/>
  <c r="R99" i="5"/>
  <c r="Q99" i="5"/>
  <c r="P99" i="5"/>
  <c r="O99" i="5"/>
  <c r="X98" i="5"/>
  <c r="W98" i="5"/>
  <c r="V98" i="5"/>
  <c r="U98" i="5"/>
  <c r="T98" i="5"/>
  <c r="S98" i="5"/>
  <c r="R98" i="5"/>
  <c r="Q98" i="5"/>
  <c r="P98" i="5"/>
  <c r="O98" i="5"/>
  <c r="X97" i="5"/>
  <c r="W97" i="5"/>
  <c r="V97" i="5"/>
  <c r="U97" i="5"/>
  <c r="T97" i="5"/>
  <c r="S97" i="5"/>
  <c r="R97" i="5"/>
  <c r="Q97" i="5"/>
  <c r="P97" i="5"/>
  <c r="O97" i="5"/>
  <c r="X96" i="5"/>
  <c r="W96" i="5"/>
  <c r="V96" i="5"/>
  <c r="U96" i="5"/>
  <c r="T96" i="5"/>
  <c r="S96" i="5"/>
  <c r="R96" i="5"/>
  <c r="Q96" i="5"/>
  <c r="P96" i="5"/>
  <c r="O96" i="5"/>
  <c r="X95" i="5"/>
  <c r="W95" i="5"/>
  <c r="V95" i="5"/>
  <c r="U95" i="5"/>
  <c r="T95" i="5"/>
  <c r="S95" i="5"/>
  <c r="R95" i="5"/>
  <c r="Q95" i="5"/>
  <c r="P95" i="5"/>
  <c r="O95" i="5"/>
  <c r="X94" i="5"/>
  <c r="W94" i="5"/>
  <c r="V94" i="5"/>
  <c r="U94" i="5"/>
  <c r="T94" i="5"/>
  <c r="S94" i="5"/>
  <c r="R94" i="5"/>
  <c r="Q94" i="5"/>
  <c r="P94" i="5"/>
  <c r="O94" i="5"/>
  <c r="X93" i="5"/>
  <c r="W93" i="5"/>
  <c r="V93" i="5"/>
  <c r="U93" i="5"/>
  <c r="T93" i="5"/>
  <c r="S93" i="5"/>
  <c r="R93" i="5"/>
  <c r="Q93" i="5"/>
  <c r="P93" i="5"/>
  <c r="O93" i="5"/>
  <c r="X92" i="5"/>
  <c r="W92" i="5"/>
  <c r="V92" i="5"/>
  <c r="U92" i="5"/>
  <c r="T92" i="5"/>
  <c r="S92" i="5"/>
  <c r="R92" i="5"/>
  <c r="Q92" i="5"/>
  <c r="P92" i="5"/>
  <c r="O92" i="5"/>
  <c r="X91" i="5"/>
  <c r="W91" i="5"/>
  <c r="V91" i="5"/>
  <c r="U91" i="5"/>
  <c r="T91" i="5"/>
  <c r="S91" i="5"/>
  <c r="Y91" i="5" s="1"/>
  <c r="R91" i="5"/>
  <c r="Q91" i="5"/>
  <c r="P91" i="5"/>
  <c r="O91" i="5"/>
  <c r="X90" i="5"/>
  <c r="W90" i="5"/>
  <c r="V90" i="5"/>
  <c r="U90" i="5"/>
  <c r="T90" i="5"/>
  <c r="S90" i="5"/>
  <c r="R90" i="5"/>
  <c r="Q90" i="5"/>
  <c r="P90" i="5"/>
  <c r="O90" i="5"/>
  <c r="X89" i="5"/>
  <c r="W89" i="5"/>
  <c r="V89" i="5"/>
  <c r="U89" i="5"/>
  <c r="T89" i="5"/>
  <c r="S89" i="5"/>
  <c r="R89" i="5"/>
  <c r="Q89" i="5"/>
  <c r="P89" i="5"/>
  <c r="O89" i="5"/>
  <c r="X88" i="5"/>
  <c r="W88" i="5"/>
  <c r="V88" i="5"/>
  <c r="U88" i="5"/>
  <c r="T88" i="5"/>
  <c r="S88" i="5"/>
  <c r="R88" i="5"/>
  <c r="Q88" i="5"/>
  <c r="P88" i="5"/>
  <c r="O88" i="5"/>
  <c r="X87" i="5"/>
  <c r="W87" i="5"/>
  <c r="V87" i="5"/>
  <c r="U87" i="5"/>
  <c r="T87" i="5"/>
  <c r="S87" i="5"/>
  <c r="R87" i="5"/>
  <c r="Q87" i="5"/>
  <c r="P87" i="5"/>
  <c r="O87" i="5"/>
  <c r="X86" i="5"/>
  <c r="W86" i="5"/>
  <c r="V86" i="5"/>
  <c r="U86" i="5"/>
  <c r="T86" i="5"/>
  <c r="S86" i="5"/>
  <c r="R86" i="5"/>
  <c r="Q86" i="5"/>
  <c r="P86" i="5"/>
  <c r="O86" i="5"/>
  <c r="X85" i="5"/>
  <c r="W85" i="5"/>
  <c r="V85" i="5"/>
  <c r="U85" i="5"/>
  <c r="T85" i="5"/>
  <c r="S85" i="5"/>
  <c r="R85" i="5"/>
  <c r="Q85" i="5"/>
  <c r="P85" i="5"/>
  <c r="O85" i="5"/>
  <c r="X84" i="5"/>
  <c r="W84" i="5"/>
  <c r="V84" i="5"/>
  <c r="U84" i="5"/>
  <c r="T84" i="5"/>
  <c r="S84" i="5"/>
  <c r="R84" i="5"/>
  <c r="Q84" i="5"/>
  <c r="P84" i="5"/>
  <c r="O84" i="5"/>
  <c r="X83" i="5"/>
  <c r="W83" i="5"/>
  <c r="V83" i="5"/>
  <c r="U83" i="5"/>
  <c r="T83" i="5"/>
  <c r="S83" i="5"/>
  <c r="R83" i="5"/>
  <c r="Q83" i="5"/>
  <c r="P83" i="5"/>
  <c r="O83" i="5"/>
  <c r="X82" i="5"/>
  <c r="W82" i="5"/>
  <c r="V82" i="5"/>
  <c r="U82" i="5"/>
  <c r="T82" i="5"/>
  <c r="S82" i="5"/>
  <c r="R82" i="5"/>
  <c r="Q82" i="5"/>
  <c r="P82" i="5"/>
  <c r="O82" i="5"/>
  <c r="X81" i="5"/>
  <c r="W81" i="5"/>
  <c r="V81" i="5"/>
  <c r="U81" i="5"/>
  <c r="Y81" i="5" s="1"/>
  <c r="T81" i="5"/>
  <c r="S81" i="5"/>
  <c r="R81" i="5"/>
  <c r="Q81" i="5"/>
  <c r="P81" i="5"/>
  <c r="O81" i="5"/>
  <c r="X80" i="5"/>
  <c r="W80" i="5"/>
  <c r="V80" i="5"/>
  <c r="U80" i="5"/>
  <c r="T80" i="5"/>
  <c r="S80" i="5"/>
  <c r="R80" i="5"/>
  <c r="Q80" i="5"/>
  <c r="P80" i="5"/>
  <c r="O80" i="5"/>
  <c r="X79" i="5"/>
  <c r="W79" i="5"/>
  <c r="V79" i="5"/>
  <c r="U79" i="5"/>
  <c r="T79" i="5"/>
  <c r="S79" i="5"/>
  <c r="R79" i="5"/>
  <c r="Q79" i="5"/>
  <c r="P79" i="5"/>
  <c r="O79" i="5"/>
  <c r="X78" i="5"/>
  <c r="W78" i="5"/>
  <c r="V78" i="5"/>
  <c r="U78" i="5"/>
  <c r="T78" i="5"/>
  <c r="S78" i="5"/>
  <c r="R78" i="5"/>
  <c r="Q78" i="5"/>
  <c r="P78" i="5"/>
  <c r="O78" i="5"/>
  <c r="X77" i="5"/>
  <c r="W77" i="5"/>
  <c r="V77" i="5"/>
  <c r="U77" i="5"/>
  <c r="T77" i="5"/>
  <c r="S77" i="5"/>
  <c r="R77" i="5"/>
  <c r="Q77" i="5"/>
  <c r="P77" i="5"/>
  <c r="O77" i="5"/>
  <c r="X76" i="5"/>
  <c r="W76" i="5"/>
  <c r="V76" i="5"/>
  <c r="U76" i="5"/>
  <c r="T76" i="5"/>
  <c r="S76" i="5"/>
  <c r="R76" i="5"/>
  <c r="Q76" i="5"/>
  <c r="P76" i="5"/>
  <c r="O76" i="5"/>
  <c r="X75" i="5"/>
  <c r="W75" i="5"/>
  <c r="V75" i="5"/>
  <c r="U75" i="5"/>
  <c r="T75" i="5"/>
  <c r="S75" i="5"/>
  <c r="R75" i="5"/>
  <c r="Q75" i="5"/>
  <c r="P75" i="5"/>
  <c r="O75" i="5"/>
  <c r="X74" i="5"/>
  <c r="W74" i="5"/>
  <c r="V74" i="5"/>
  <c r="U74" i="5"/>
  <c r="T74" i="5"/>
  <c r="S74" i="5"/>
  <c r="R74" i="5"/>
  <c r="Q74" i="5"/>
  <c r="P74" i="5"/>
  <c r="O74" i="5"/>
  <c r="X73" i="5"/>
  <c r="W73" i="5"/>
  <c r="V73" i="5"/>
  <c r="U73" i="5"/>
  <c r="T73" i="5"/>
  <c r="S73" i="5"/>
  <c r="R73" i="5"/>
  <c r="Q73" i="5"/>
  <c r="P73" i="5"/>
  <c r="O73" i="5"/>
  <c r="X72" i="5"/>
  <c r="W72" i="5"/>
  <c r="V72" i="5"/>
  <c r="U72" i="5"/>
  <c r="T72" i="5"/>
  <c r="S72" i="5"/>
  <c r="R72" i="5"/>
  <c r="Q72" i="5"/>
  <c r="P72" i="5"/>
  <c r="O72" i="5"/>
  <c r="X71" i="5"/>
  <c r="W71" i="5"/>
  <c r="V71" i="5"/>
  <c r="U71" i="5"/>
  <c r="T71" i="5"/>
  <c r="S71" i="5"/>
  <c r="R71" i="5"/>
  <c r="Q71" i="5"/>
  <c r="P71" i="5"/>
  <c r="O71" i="5"/>
  <c r="X70" i="5"/>
  <c r="W70" i="5"/>
  <c r="V70" i="5"/>
  <c r="U70" i="5"/>
  <c r="T70" i="5"/>
  <c r="S70" i="5"/>
  <c r="R70" i="5"/>
  <c r="Q70" i="5"/>
  <c r="P70" i="5"/>
  <c r="O70" i="5"/>
  <c r="Y70" i="5" s="1"/>
  <c r="X69" i="5"/>
  <c r="W69" i="5"/>
  <c r="V69" i="5"/>
  <c r="U69" i="5"/>
  <c r="T69" i="5"/>
  <c r="S69" i="5"/>
  <c r="R69" i="5"/>
  <c r="Q69" i="5"/>
  <c r="P69" i="5"/>
  <c r="O69" i="5"/>
  <c r="X68" i="5"/>
  <c r="W68" i="5"/>
  <c r="V68" i="5"/>
  <c r="U68" i="5"/>
  <c r="T68" i="5"/>
  <c r="S68" i="5"/>
  <c r="R68" i="5"/>
  <c r="Q68" i="5"/>
  <c r="P68" i="5"/>
  <c r="O68" i="5"/>
  <c r="X67" i="5"/>
  <c r="W67" i="5"/>
  <c r="V67" i="5"/>
  <c r="U67" i="5"/>
  <c r="T67" i="5"/>
  <c r="S67" i="5"/>
  <c r="R67" i="5"/>
  <c r="Q67" i="5"/>
  <c r="P67" i="5"/>
  <c r="O67" i="5"/>
  <c r="X66" i="5"/>
  <c r="W66" i="5"/>
  <c r="V66" i="5"/>
  <c r="U66" i="5"/>
  <c r="T66" i="5"/>
  <c r="S66" i="5"/>
  <c r="R66" i="5"/>
  <c r="Q66" i="5"/>
  <c r="P66" i="5"/>
  <c r="O66" i="5"/>
  <c r="X65" i="5"/>
  <c r="W65" i="5"/>
  <c r="V65" i="5"/>
  <c r="U65" i="5"/>
  <c r="T65" i="5"/>
  <c r="S65" i="5"/>
  <c r="R65" i="5"/>
  <c r="Q65" i="5"/>
  <c r="P65" i="5"/>
  <c r="O65" i="5"/>
  <c r="X64" i="5"/>
  <c r="W64" i="5"/>
  <c r="V64" i="5"/>
  <c r="U64" i="5"/>
  <c r="T64" i="5"/>
  <c r="S64" i="5"/>
  <c r="R64" i="5"/>
  <c r="Q64" i="5"/>
  <c r="P64" i="5"/>
  <c r="O64" i="5"/>
  <c r="X63" i="5"/>
  <c r="W63" i="5"/>
  <c r="V63" i="5"/>
  <c r="U63" i="5"/>
  <c r="T63" i="5"/>
  <c r="S63" i="5"/>
  <c r="R63" i="5"/>
  <c r="Q63" i="5"/>
  <c r="P63" i="5"/>
  <c r="O63" i="5"/>
  <c r="X62" i="5"/>
  <c r="W62" i="5"/>
  <c r="V62" i="5"/>
  <c r="U62" i="5"/>
  <c r="T62" i="5"/>
  <c r="S62" i="5"/>
  <c r="R62" i="5"/>
  <c r="Q62" i="5"/>
  <c r="P62" i="5"/>
  <c r="O62" i="5"/>
  <c r="X61" i="5"/>
  <c r="W61" i="5"/>
  <c r="V61" i="5"/>
  <c r="U61" i="5"/>
  <c r="T61" i="5"/>
  <c r="S61" i="5"/>
  <c r="R61" i="5"/>
  <c r="Q61" i="5"/>
  <c r="P61" i="5"/>
  <c r="O61" i="5"/>
  <c r="X60" i="5"/>
  <c r="W60" i="5"/>
  <c r="V60" i="5"/>
  <c r="U60" i="5"/>
  <c r="T60" i="5"/>
  <c r="S60" i="5"/>
  <c r="R60" i="5"/>
  <c r="Q60" i="5"/>
  <c r="P60" i="5"/>
  <c r="O60" i="5"/>
  <c r="X59" i="5"/>
  <c r="W59" i="5"/>
  <c r="V59" i="5"/>
  <c r="U59" i="5"/>
  <c r="T59" i="5"/>
  <c r="S59" i="5"/>
  <c r="R59" i="5"/>
  <c r="Q59" i="5"/>
  <c r="P59" i="5"/>
  <c r="O59" i="5"/>
  <c r="X58" i="5"/>
  <c r="W58" i="5"/>
  <c r="V58" i="5"/>
  <c r="U58" i="5"/>
  <c r="T58" i="5"/>
  <c r="S58" i="5"/>
  <c r="R58" i="5"/>
  <c r="Q58" i="5"/>
  <c r="P58" i="5"/>
  <c r="O58" i="5"/>
  <c r="Y58" i="5" s="1"/>
  <c r="AO58" i="5" s="1"/>
  <c r="X57" i="5"/>
  <c r="W57" i="5"/>
  <c r="V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X55" i="5"/>
  <c r="W55" i="5"/>
  <c r="V55" i="5"/>
  <c r="U55" i="5"/>
  <c r="T55" i="5"/>
  <c r="S55" i="5"/>
  <c r="R55" i="5"/>
  <c r="Q55" i="5"/>
  <c r="P55" i="5"/>
  <c r="O55" i="5"/>
  <c r="X54" i="5"/>
  <c r="W54" i="5"/>
  <c r="V54" i="5"/>
  <c r="U54" i="5"/>
  <c r="T54" i="5"/>
  <c r="S54" i="5"/>
  <c r="R54" i="5"/>
  <c r="Q54" i="5"/>
  <c r="P54" i="5"/>
  <c r="O54" i="5"/>
  <c r="X53" i="5"/>
  <c r="W53" i="5"/>
  <c r="V53" i="5"/>
  <c r="U53" i="5"/>
  <c r="T53" i="5"/>
  <c r="S53" i="5"/>
  <c r="R53" i="5"/>
  <c r="Q53" i="5"/>
  <c r="P53" i="5"/>
  <c r="O53" i="5"/>
  <c r="X52" i="5"/>
  <c r="W52" i="5"/>
  <c r="V52" i="5"/>
  <c r="U52" i="5"/>
  <c r="T52" i="5"/>
  <c r="S52" i="5"/>
  <c r="R52" i="5"/>
  <c r="Q52" i="5"/>
  <c r="P52" i="5"/>
  <c r="O52" i="5"/>
  <c r="X51" i="5"/>
  <c r="W51" i="5"/>
  <c r="Y51" i="5" s="1"/>
  <c r="AO51" i="5" s="1"/>
  <c r="V51" i="5"/>
  <c r="U51" i="5"/>
  <c r="T51" i="5"/>
  <c r="S51" i="5"/>
  <c r="R51" i="5"/>
  <c r="Q51" i="5"/>
  <c r="P51" i="5"/>
  <c r="O51" i="5"/>
  <c r="X50" i="5"/>
  <c r="W50" i="5"/>
  <c r="V50" i="5"/>
  <c r="U50" i="5"/>
  <c r="T50" i="5"/>
  <c r="S50" i="5"/>
  <c r="R50" i="5"/>
  <c r="Q50" i="5"/>
  <c r="P50" i="5"/>
  <c r="O50" i="5"/>
  <c r="X49" i="5"/>
  <c r="W49" i="5"/>
  <c r="V49" i="5"/>
  <c r="U49" i="5"/>
  <c r="T49" i="5"/>
  <c r="S49" i="5"/>
  <c r="R49" i="5"/>
  <c r="Q49" i="5"/>
  <c r="P49" i="5"/>
  <c r="O49" i="5"/>
  <c r="X48" i="5"/>
  <c r="W48" i="5"/>
  <c r="V48" i="5"/>
  <c r="U48" i="5"/>
  <c r="T48" i="5"/>
  <c r="S48" i="5"/>
  <c r="R48" i="5"/>
  <c r="Q48" i="5"/>
  <c r="P48" i="5"/>
  <c r="O48" i="5"/>
  <c r="X47" i="5"/>
  <c r="W47" i="5"/>
  <c r="V47" i="5"/>
  <c r="U47" i="5"/>
  <c r="T47" i="5"/>
  <c r="S47" i="5"/>
  <c r="R47" i="5"/>
  <c r="Q47" i="5"/>
  <c r="P47" i="5"/>
  <c r="O47" i="5"/>
  <c r="X46" i="5"/>
  <c r="W46" i="5"/>
  <c r="V46" i="5"/>
  <c r="U46" i="5"/>
  <c r="T46" i="5"/>
  <c r="S46" i="5"/>
  <c r="R46" i="5"/>
  <c r="Q46" i="5"/>
  <c r="P46" i="5"/>
  <c r="O46" i="5"/>
  <c r="X45" i="5"/>
  <c r="W45" i="5"/>
  <c r="V45" i="5"/>
  <c r="U45" i="5"/>
  <c r="T45" i="5"/>
  <c r="S45" i="5"/>
  <c r="R45" i="5"/>
  <c r="Q45" i="5"/>
  <c r="P45" i="5"/>
  <c r="O45" i="5"/>
  <c r="X44" i="5"/>
  <c r="W44" i="5"/>
  <c r="V44" i="5"/>
  <c r="U44" i="5"/>
  <c r="T44" i="5"/>
  <c r="S44" i="5"/>
  <c r="R44" i="5"/>
  <c r="Q44" i="5"/>
  <c r="P44" i="5"/>
  <c r="O44" i="5"/>
  <c r="Y44" i="5" s="1"/>
  <c r="AO44" i="5" s="1"/>
  <c r="X43" i="5"/>
  <c r="W43" i="5"/>
  <c r="V43" i="5"/>
  <c r="U43" i="5"/>
  <c r="T43" i="5"/>
  <c r="S43" i="5"/>
  <c r="R43" i="5"/>
  <c r="Q43" i="5"/>
  <c r="P43" i="5"/>
  <c r="O43" i="5"/>
  <c r="X42" i="5"/>
  <c r="W42" i="5"/>
  <c r="V42" i="5"/>
  <c r="U42" i="5"/>
  <c r="T42" i="5"/>
  <c r="S42" i="5"/>
  <c r="R42" i="5"/>
  <c r="Q42" i="5"/>
  <c r="P42" i="5"/>
  <c r="O42" i="5"/>
  <c r="X41" i="5"/>
  <c r="W41" i="5"/>
  <c r="V41" i="5"/>
  <c r="U41" i="5"/>
  <c r="T41" i="5"/>
  <c r="S41" i="5"/>
  <c r="R41" i="5"/>
  <c r="Q41" i="5"/>
  <c r="P41" i="5"/>
  <c r="O41" i="5"/>
  <c r="X40" i="5"/>
  <c r="W40" i="5"/>
  <c r="V40" i="5"/>
  <c r="U40" i="5"/>
  <c r="T40" i="5"/>
  <c r="S40" i="5"/>
  <c r="R40" i="5"/>
  <c r="Q40" i="5"/>
  <c r="P40" i="5"/>
  <c r="O40" i="5"/>
  <c r="Y40" i="5" s="1"/>
  <c r="X39" i="5"/>
  <c r="W39" i="5"/>
  <c r="V39" i="5"/>
  <c r="U39" i="5"/>
  <c r="T39" i="5"/>
  <c r="S39" i="5"/>
  <c r="R39" i="5"/>
  <c r="Q39" i="5"/>
  <c r="P39" i="5"/>
  <c r="O39" i="5"/>
  <c r="X38" i="5"/>
  <c r="W38" i="5"/>
  <c r="V38" i="5"/>
  <c r="U38" i="5"/>
  <c r="T38" i="5"/>
  <c r="S38" i="5"/>
  <c r="R38" i="5"/>
  <c r="Q38" i="5"/>
  <c r="P38" i="5"/>
  <c r="O38" i="5"/>
  <c r="X37" i="5"/>
  <c r="W37" i="5"/>
  <c r="V37" i="5"/>
  <c r="U37" i="5"/>
  <c r="T37" i="5"/>
  <c r="S37" i="5"/>
  <c r="R37" i="5"/>
  <c r="Q37" i="5"/>
  <c r="P37" i="5"/>
  <c r="O37" i="5"/>
  <c r="X36" i="5"/>
  <c r="W36" i="5"/>
  <c r="V36" i="5"/>
  <c r="U36" i="5"/>
  <c r="T36" i="5"/>
  <c r="S36" i="5"/>
  <c r="R36" i="5"/>
  <c r="Q36" i="5"/>
  <c r="P36" i="5"/>
  <c r="O36" i="5"/>
  <c r="X35" i="5"/>
  <c r="W35" i="5"/>
  <c r="V35" i="5"/>
  <c r="U35" i="5"/>
  <c r="T35" i="5"/>
  <c r="S35" i="5"/>
  <c r="R35" i="5"/>
  <c r="Q35" i="5"/>
  <c r="P35" i="5"/>
  <c r="O35" i="5"/>
  <c r="X34" i="5"/>
  <c r="W34" i="5"/>
  <c r="V34" i="5"/>
  <c r="U34" i="5"/>
  <c r="T34" i="5"/>
  <c r="S34" i="5"/>
  <c r="R34" i="5"/>
  <c r="Q34" i="5"/>
  <c r="P34" i="5"/>
  <c r="O34" i="5"/>
  <c r="X33" i="5"/>
  <c r="W33" i="5"/>
  <c r="V33" i="5"/>
  <c r="U33" i="5"/>
  <c r="T33" i="5"/>
  <c r="S33" i="5"/>
  <c r="R33" i="5"/>
  <c r="Q33" i="5"/>
  <c r="P33" i="5"/>
  <c r="O33" i="5"/>
  <c r="X32" i="5"/>
  <c r="W32" i="5"/>
  <c r="V32" i="5"/>
  <c r="U32" i="5"/>
  <c r="T32" i="5"/>
  <c r="S32" i="5"/>
  <c r="R32" i="5"/>
  <c r="Q32" i="5"/>
  <c r="P32" i="5"/>
  <c r="O32" i="5"/>
  <c r="X31" i="5"/>
  <c r="W31" i="5"/>
  <c r="V31" i="5"/>
  <c r="U31" i="5"/>
  <c r="T31" i="5"/>
  <c r="S31" i="5"/>
  <c r="R31" i="5"/>
  <c r="Q31" i="5"/>
  <c r="P31" i="5"/>
  <c r="O31" i="5"/>
  <c r="X30" i="5"/>
  <c r="W30" i="5"/>
  <c r="V30" i="5"/>
  <c r="U30" i="5"/>
  <c r="T30" i="5"/>
  <c r="S30" i="5"/>
  <c r="R30" i="5"/>
  <c r="Q30" i="5"/>
  <c r="P30" i="5"/>
  <c r="O30" i="5"/>
  <c r="X29" i="5"/>
  <c r="W29" i="5"/>
  <c r="V29" i="5"/>
  <c r="U29" i="5"/>
  <c r="T29" i="5"/>
  <c r="S29" i="5"/>
  <c r="R29" i="5"/>
  <c r="Q29" i="5"/>
  <c r="P29" i="5"/>
  <c r="O29" i="5"/>
  <c r="X28" i="5"/>
  <c r="W28" i="5"/>
  <c r="V28" i="5"/>
  <c r="U28" i="5"/>
  <c r="T28" i="5"/>
  <c r="S28" i="5"/>
  <c r="R28" i="5"/>
  <c r="Q28" i="5"/>
  <c r="P28" i="5"/>
  <c r="O28" i="5"/>
  <c r="X27" i="5"/>
  <c r="W27" i="5"/>
  <c r="V27" i="5"/>
  <c r="U27" i="5"/>
  <c r="T27" i="5"/>
  <c r="S27" i="5"/>
  <c r="R27" i="5"/>
  <c r="Q27" i="5"/>
  <c r="P27" i="5"/>
  <c r="O27" i="5"/>
  <c r="X26" i="5"/>
  <c r="W26" i="5"/>
  <c r="V26" i="5"/>
  <c r="U26" i="5"/>
  <c r="T26" i="5"/>
  <c r="S26" i="5"/>
  <c r="R26" i="5"/>
  <c r="Q26" i="5"/>
  <c r="P26" i="5"/>
  <c r="O26" i="5"/>
  <c r="X25" i="5"/>
  <c r="W25" i="5"/>
  <c r="V25" i="5"/>
  <c r="U25" i="5"/>
  <c r="T25" i="5"/>
  <c r="S25" i="5"/>
  <c r="R25" i="5"/>
  <c r="Q25" i="5"/>
  <c r="P25" i="5"/>
  <c r="O25" i="5"/>
  <c r="X24" i="5"/>
  <c r="W24" i="5"/>
  <c r="V24" i="5"/>
  <c r="U24" i="5"/>
  <c r="T24" i="5"/>
  <c r="S24" i="5"/>
  <c r="R24" i="5"/>
  <c r="Q24" i="5"/>
  <c r="P24" i="5"/>
  <c r="O24" i="5"/>
  <c r="Y23" i="5"/>
  <c r="AO23" i="5" s="1"/>
  <c r="X23" i="5"/>
  <c r="W23" i="5"/>
  <c r="V23" i="5"/>
  <c r="U23" i="5"/>
  <c r="T23" i="5"/>
  <c r="S23" i="5"/>
  <c r="R23" i="5"/>
  <c r="Q23" i="5"/>
  <c r="P23" i="5"/>
  <c r="O23" i="5"/>
  <c r="X22" i="5"/>
  <c r="W22" i="5"/>
  <c r="V22" i="5"/>
  <c r="U22" i="5"/>
  <c r="T22" i="5"/>
  <c r="S22" i="5"/>
  <c r="R22" i="5"/>
  <c r="Q22" i="5"/>
  <c r="P22" i="5"/>
  <c r="O22" i="5"/>
  <c r="X21" i="5"/>
  <c r="W21" i="5"/>
  <c r="V21" i="5"/>
  <c r="U21" i="5"/>
  <c r="T21" i="5"/>
  <c r="S21" i="5"/>
  <c r="R21" i="5"/>
  <c r="Q21" i="5"/>
  <c r="P21" i="5"/>
  <c r="O21" i="5"/>
  <c r="X20" i="5"/>
  <c r="W20" i="5"/>
  <c r="V20" i="5"/>
  <c r="U20" i="5"/>
  <c r="T20" i="5"/>
  <c r="S20" i="5"/>
  <c r="R20" i="5"/>
  <c r="Q20" i="5"/>
  <c r="P20" i="5"/>
  <c r="O20" i="5"/>
  <c r="X19" i="5"/>
  <c r="W19" i="5"/>
  <c r="V19" i="5"/>
  <c r="U19" i="5"/>
  <c r="T19" i="5"/>
  <c r="S19" i="5"/>
  <c r="R19" i="5"/>
  <c r="Q19" i="5"/>
  <c r="P19" i="5"/>
  <c r="O19" i="5"/>
  <c r="X18" i="5"/>
  <c r="W18" i="5"/>
  <c r="V18" i="5"/>
  <c r="U18" i="5"/>
  <c r="T18" i="5"/>
  <c r="S18" i="5"/>
  <c r="R18" i="5"/>
  <c r="Q18" i="5"/>
  <c r="P18" i="5"/>
  <c r="O18" i="5"/>
  <c r="X17" i="5"/>
  <c r="W17" i="5"/>
  <c r="V17" i="5"/>
  <c r="U17" i="5"/>
  <c r="T17" i="5"/>
  <c r="S17" i="5"/>
  <c r="R17" i="5"/>
  <c r="Q17" i="5"/>
  <c r="P17" i="5"/>
  <c r="O17" i="5"/>
  <c r="X16" i="5"/>
  <c r="W16" i="5"/>
  <c r="V16" i="5"/>
  <c r="U16" i="5"/>
  <c r="T16" i="5"/>
  <c r="S16" i="5"/>
  <c r="R16" i="5"/>
  <c r="Q16" i="5"/>
  <c r="P16" i="5"/>
  <c r="Y16" i="5" s="1"/>
  <c r="AO16" i="5" s="1"/>
  <c r="O16" i="5"/>
  <c r="X15" i="5"/>
  <c r="W15" i="5"/>
  <c r="V15" i="5"/>
  <c r="U15" i="5"/>
  <c r="T15" i="5"/>
  <c r="S15" i="5"/>
  <c r="R15" i="5"/>
  <c r="Q15" i="5"/>
  <c r="P15" i="5"/>
  <c r="O15" i="5"/>
  <c r="X14" i="5"/>
  <c r="W14" i="5"/>
  <c r="V14" i="5"/>
  <c r="U14" i="5"/>
  <c r="T14" i="5"/>
  <c r="S14" i="5"/>
  <c r="R14" i="5"/>
  <c r="Q14" i="5"/>
  <c r="P14" i="5"/>
  <c r="O14" i="5"/>
  <c r="X13" i="5"/>
  <c r="W13" i="5"/>
  <c r="V13" i="5"/>
  <c r="U13" i="5"/>
  <c r="T13" i="5"/>
  <c r="S13" i="5"/>
  <c r="R13" i="5"/>
  <c r="Q13" i="5"/>
  <c r="P13" i="5"/>
  <c r="O13" i="5"/>
  <c r="X12" i="5"/>
  <c r="W12" i="5"/>
  <c r="V12" i="5"/>
  <c r="U12" i="5"/>
  <c r="T12" i="5"/>
  <c r="S12" i="5"/>
  <c r="R12" i="5"/>
  <c r="Q12" i="5"/>
  <c r="P12" i="5"/>
  <c r="O12" i="5"/>
  <c r="X11" i="5"/>
  <c r="W11" i="5"/>
  <c r="V11" i="5"/>
  <c r="U11" i="5"/>
  <c r="T11" i="5"/>
  <c r="S11" i="5"/>
  <c r="R11" i="5"/>
  <c r="Q11" i="5"/>
  <c r="P11" i="5"/>
  <c r="O11" i="5"/>
  <c r="X10" i="5"/>
  <c r="W10" i="5"/>
  <c r="V10" i="5"/>
  <c r="U10" i="5"/>
  <c r="T10" i="5"/>
  <c r="S10" i="5"/>
  <c r="R10" i="5"/>
  <c r="Q10" i="5"/>
  <c r="P10" i="5"/>
  <c r="O10" i="5"/>
  <c r="X9" i="5"/>
  <c r="W9" i="5"/>
  <c r="V9" i="5"/>
  <c r="U9" i="5"/>
  <c r="T9" i="5"/>
  <c r="S9" i="5"/>
  <c r="R9" i="5"/>
  <c r="Q9" i="5"/>
  <c r="P9" i="5"/>
  <c r="O9" i="5"/>
  <c r="Y9" i="5" s="1"/>
  <c r="AO9" i="5" s="1"/>
  <c r="X8" i="5"/>
  <c r="W8" i="5"/>
  <c r="V8" i="5"/>
  <c r="U8" i="5"/>
  <c r="T8" i="5"/>
  <c r="S8" i="5"/>
  <c r="R8" i="5"/>
  <c r="Q8" i="5"/>
  <c r="P8" i="5"/>
  <c r="O8" i="5"/>
  <c r="U18" i="4"/>
  <c r="T18" i="4"/>
  <c r="G20" i="4"/>
  <c r="AF14" i="4"/>
  <c r="AE14" i="4"/>
  <c r="AD14" i="4"/>
  <c r="AC14" i="4"/>
  <c r="AB14" i="4"/>
  <c r="AA14" i="4"/>
  <c r="Z14" i="4"/>
  <c r="Y14" i="4"/>
  <c r="X14" i="4"/>
  <c r="W14" i="4"/>
  <c r="V14" i="4"/>
  <c r="AF13" i="4"/>
  <c r="AE13" i="4"/>
  <c r="AD13" i="4"/>
  <c r="AC13" i="4"/>
  <c r="AB13" i="4"/>
  <c r="AA13" i="4"/>
  <c r="Z13" i="4"/>
  <c r="Y13" i="4"/>
  <c r="X13" i="4"/>
  <c r="W13" i="4"/>
  <c r="V13" i="4"/>
  <c r="AF12" i="4"/>
  <c r="AE12" i="4"/>
  <c r="AD12" i="4"/>
  <c r="AC12" i="4"/>
  <c r="AB12" i="4"/>
  <c r="AA12" i="4"/>
  <c r="Z12" i="4"/>
  <c r="Y12" i="4"/>
  <c r="X12" i="4"/>
  <c r="W12" i="4"/>
  <c r="V12" i="4"/>
  <c r="AF11" i="4"/>
  <c r="AE11" i="4"/>
  <c r="AD11" i="4"/>
  <c r="AC11" i="4"/>
  <c r="AB11" i="4"/>
  <c r="AA11" i="4"/>
  <c r="Z11" i="4"/>
  <c r="Y11" i="4"/>
  <c r="X11" i="4"/>
  <c r="X18" i="4" s="1"/>
  <c r="W11" i="4"/>
  <c r="V11" i="4"/>
  <c r="S10" i="4"/>
  <c r="R10" i="4"/>
  <c r="Q10" i="4"/>
  <c r="P10" i="4"/>
  <c r="O10" i="4"/>
  <c r="N10" i="4"/>
  <c r="M10" i="4"/>
  <c r="L10" i="4"/>
  <c r="K10" i="4"/>
  <c r="J10" i="4"/>
  <c r="AG10" i="4" s="1"/>
  <c r="S9" i="4"/>
  <c r="R9" i="4"/>
  <c r="R18" i="4" s="1"/>
  <c r="Q9" i="4"/>
  <c r="Q18" i="4" s="1"/>
  <c r="P9" i="4"/>
  <c r="P18" i="4" s="1"/>
  <c r="O9" i="4"/>
  <c r="O18" i="4" s="1"/>
  <c r="N9" i="4"/>
  <c r="N18" i="4" s="1"/>
  <c r="M9" i="4"/>
  <c r="M18" i="4" s="1"/>
  <c r="L9" i="4"/>
  <c r="L18" i="4" s="1"/>
  <c r="K9" i="4"/>
  <c r="J9" i="4"/>
  <c r="Q33" i="3"/>
  <c r="L33" i="3"/>
  <c r="K33" i="3"/>
  <c r="J33" i="3"/>
  <c r="G33" i="3"/>
  <c r="G35" i="3" s="1"/>
  <c r="V27" i="3"/>
  <c r="U27" i="3"/>
  <c r="T27" i="3"/>
  <c r="S27" i="3"/>
  <c r="R27" i="3"/>
  <c r="V26" i="3"/>
  <c r="U26" i="3"/>
  <c r="T26" i="3"/>
  <c r="S26" i="3"/>
  <c r="R26" i="3"/>
  <c r="V25" i="3"/>
  <c r="U25" i="3"/>
  <c r="T25" i="3"/>
  <c r="S25" i="3"/>
  <c r="R25" i="3"/>
  <c r="V24" i="3"/>
  <c r="U24" i="3"/>
  <c r="T24" i="3"/>
  <c r="S24" i="3"/>
  <c r="R24" i="3"/>
  <c r="V23" i="3"/>
  <c r="U23" i="3"/>
  <c r="T23" i="3"/>
  <c r="S23" i="3"/>
  <c r="R23" i="3"/>
  <c r="W23" i="3" s="1"/>
  <c r="Y23" i="3" s="1"/>
  <c r="V22" i="3"/>
  <c r="U22" i="3"/>
  <c r="T22" i="3"/>
  <c r="S22" i="3"/>
  <c r="R22" i="3"/>
  <c r="V21" i="3"/>
  <c r="U21" i="3"/>
  <c r="T21" i="3"/>
  <c r="S21" i="3"/>
  <c r="R21" i="3"/>
  <c r="V20" i="3"/>
  <c r="U20" i="3"/>
  <c r="T20" i="3"/>
  <c r="S20" i="3"/>
  <c r="R20" i="3"/>
  <c r="V19" i="3"/>
  <c r="U19" i="3"/>
  <c r="T19" i="3"/>
  <c r="S19" i="3"/>
  <c r="R19" i="3"/>
  <c r="V18" i="3"/>
  <c r="U18" i="3"/>
  <c r="T18" i="3"/>
  <c r="S18" i="3"/>
  <c r="R18" i="3"/>
  <c r="V17" i="3"/>
  <c r="U17" i="3"/>
  <c r="T17" i="3"/>
  <c r="S17" i="3"/>
  <c r="R17" i="3"/>
  <c r="V16" i="3"/>
  <c r="U16" i="3"/>
  <c r="T16" i="3"/>
  <c r="S16" i="3"/>
  <c r="R16" i="3"/>
  <c r="V15" i="3"/>
  <c r="U15" i="3"/>
  <c r="T15" i="3"/>
  <c r="S15" i="3"/>
  <c r="R15" i="3"/>
  <c r="V14" i="3"/>
  <c r="U14" i="3"/>
  <c r="T14" i="3"/>
  <c r="S14" i="3"/>
  <c r="R14" i="3"/>
  <c r="V13" i="3"/>
  <c r="U13" i="3"/>
  <c r="T13" i="3"/>
  <c r="S13" i="3"/>
  <c r="R13" i="3"/>
  <c r="V12" i="3"/>
  <c r="U12" i="3"/>
  <c r="T12" i="3"/>
  <c r="S12" i="3"/>
  <c r="R12" i="3"/>
  <c r="V11" i="3"/>
  <c r="U11" i="3"/>
  <c r="T11" i="3"/>
  <c r="S11" i="3"/>
  <c r="R11" i="3"/>
  <c r="W11" i="3" s="1"/>
  <c r="Y11" i="3" s="1"/>
  <c r="T10" i="3"/>
  <c r="S10" i="3"/>
  <c r="R10" i="3"/>
  <c r="P9" i="3"/>
  <c r="P33" i="3" s="1"/>
  <c r="O9" i="3"/>
  <c r="O33" i="3" s="1"/>
  <c r="N9" i="3"/>
  <c r="N33" i="3" s="1"/>
  <c r="M9" i="3"/>
  <c r="M33" i="3" s="1"/>
  <c r="AB202" i="6" l="1"/>
  <c r="AD202" i="6" s="1"/>
  <c r="AB137" i="6"/>
  <c r="W19" i="3"/>
  <c r="Y19" i="3" s="1"/>
  <c r="W27" i="3"/>
  <c r="Y27" i="3" s="1"/>
  <c r="W15" i="3"/>
  <c r="Y15" i="3" s="1"/>
  <c r="AO307" i="5"/>
  <c r="AO309" i="5"/>
  <c r="K18" i="4"/>
  <c r="Y18" i="4"/>
  <c r="AC18" i="4"/>
  <c r="AG14" i="4"/>
  <c r="R33" i="3"/>
  <c r="W22" i="3"/>
  <c r="Y22" i="3" s="1"/>
  <c r="U33" i="3"/>
  <c r="W20" i="3"/>
  <c r="Y20" i="3" s="1"/>
  <c r="W12" i="3"/>
  <c r="Y12" i="3" s="1"/>
  <c r="W13" i="3"/>
  <c r="Y13" i="3" s="1"/>
  <c r="W17" i="3"/>
  <c r="Y17" i="3" s="1"/>
  <c r="W21" i="3"/>
  <c r="Y21" i="3" s="1"/>
  <c r="W25" i="3"/>
  <c r="Y25" i="3" s="1"/>
  <c r="S33" i="3"/>
  <c r="J9" i="8"/>
  <c r="J13" i="8" s="1"/>
  <c r="K9" i="8"/>
  <c r="K13" i="8" s="1"/>
  <c r="L9" i="8"/>
  <c r="L13" i="8" s="1"/>
  <c r="M9" i="8"/>
  <c r="M13" i="8" s="1"/>
  <c r="T9" i="8"/>
  <c r="T13" i="8" s="1"/>
  <c r="E13" i="8"/>
  <c r="E15" i="8" s="1"/>
  <c r="H9" i="8"/>
  <c r="I9" i="8"/>
  <c r="I13" i="8" s="1"/>
  <c r="N9" i="8"/>
  <c r="N13" i="8" s="1"/>
  <c r="O9" i="8"/>
  <c r="O13" i="8" s="1"/>
  <c r="Q9" i="8"/>
  <c r="Q13" i="8" s="1"/>
  <c r="R9" i="8"/>
  <c r="R13" i="8" s="1"/>
  <c r="P9" i="8"/>
  <c r="P13" i="8" s="1"/>
  <c r="I10" i="7"/>
  <c r="T8" i="7"/>
  <c r="T10" i="7" s="1"/>
  <c r="AB107" i="6"/>
  <c r="AB210" i="6"/>
  <c r="AD210" i="6" s="1"/>
  <c r="AB242" i="6"/>
  <c r="AD242" i="6" s="1"/>
  <c r="AB48" i="6"/>
  <c r="AB60" i="6"/>
  <c r="AB68" i="6"/>
  <c r="AB76" i="6"/>
  <c r="AB147" i="6"/>
  <c r="AB151" i="6"/>
  <c r="AB251" i="6"/>
  <c r="AD251" i="6" s="1"/>
  <c r="AB255" i="6"/>
  <c r="AD255" i="6" s="1"/>
  <c r="AB263" i="6"/>
  <c r="AD263" i="6" s="1"/>
  <c r="AB271" i="6"/>
  <c r="AD271" i="6" s="1"/>
  <c r="AB275" i="6"/>
  <c r="AD275" i="6" s="1"/>
  <c r="AB279" i="6"/>
  <c r="AD279" i="6" s="1"/>
  <c r="AB89" i="6"/>
  <c r="AB20" i="6"/>
  <c r="AB164" i="6"/>
  <c r="AD164" i="6" s="1"/>
  <c r="AB14" i="6"/>
  <c r="AB18" i="6"/>
  <c r="AB128" i="6"/>
  <c r="AB162" i="6"/>
  <c r="AD162" i="6" s="1"/>
  <c r="AB174" i="6"/>
  <c r="AD174" i="6" s="1"/>
  <c r="AB178" i="6"/>
  <c r="AD178" i="6" s="1"/>
  <c r="AB182" i="6"/>
  <c r="AD182" i="6" s="1"/>
  <c r="AB194" i="6"/>
  <c r="AD194" i="6" s="1"/>
  <c r="AB198" i="6"/>
  <c r="AD198" i="6" s="1"/>
  <c r="AB26" i="6"/>
  <c r="AB142" i="6"/>
  <c r="AB146" i="6"/>
  <c r="AB154" i="6"/>
  <c r="AB230" i="6"/>
  <c r="AD230" i="6" s="1"/>
  <c r="AB262" i="6"/>
  <c r="AD262" i="6" s="1"/>
  <c r="AB266" i="6"/>
  <c r="AD266" i="6" s="1"/>
  <c r="AB270" i="6"/>
  <c r="AD270" i="6" s="1"/>
  <c r="AB282" i="6"/>
  <c r="AD282" i="6" s="1"/>
  <c r="AB39" i="6"/>
  <c r="AB63" i="6"/>
  <c r="AB207" i="6"/>
  <c r="AD207" i="6" s="1"/>
  <c r="AB287" i="6"/>
  <c r="AD287" i="6" s="1"/>
  <c r="AB11" i="6"/>
  <c r="AB15" i="6"/>
  <c r="AB133" i="6"/>
  <c r="AB138" i="6"/>
  <c r="AB23" i="6"/>
  <c r="AB88" i="6"/>
  <c r="AB93" i="6"/>
  <c r="AB117" i="6"/>
  <c r="AB121" i="6"/>
  <c r="AB129" i="6"/>
  <c r="AB171" i="6"/>
  <c r="AD171" i="6" s="1"/>
  <c r="AB175" i="6"/>
  <c r="AD175" i="6" s="1"/>
  <c r="AB179" i="6"/>
  <c r="AD179" i="6" s="1"/>
  <c r="AB277" i="6"/>
  <c r="AD277" i="6" s="1"/>
  <c r="V111" i="6"/>
  <c r="AB220" i="6"/>
  <c r="AD220" i="6" s="1"/>
  <c r="AB224" i="6"/>
  <c r="AD224" i="6" s="1"/>
  <c r="AB228" i="6"/>
  <c r="AD228" i="6" s="1"/>
  <c r="AB240" i="6"/>
  <c r="AD240" i="6" s="1"/>
  <c r="AB222" i="6"/>
  <c r="AD222" i="6" s="1"/>
  <c r="AB183" i="6"/>
  <c r="AD183" i="6" s="1"/>
  <c r="AB227" i="6"/>
  <c r="AD227" i="6" s="1"/>
  <c r="AB94" i="6"/>
  <c r="AB98" i="6"/>
  <c r="AB37" i="6"/>
  <c r="AB45" i="6"/>
  <c r="AB53" i="6"/>
  <c r="AB57" i="6"/>
  <c r="AB65" i="6"/>
  <c r="AB73" i="6"/>
  <c r="AB77" i="6"/>
  <c r="AB85" i="6"/>
  <c r="AB103" i="6"/>
  <c r="AB248" i="6"/>
  <c r="AD248" i="6" s="1"/>
  <c r="AB252" i="6"/>
  <c r="AD252" i="6" s="1"/>
  <c r="AB33" i="6"/>
  <c r="AB130" i="6"/>
  <c r="AB205" i="6"/>
  <c r="AD205" i="6" s="1"/>
  <c r="AB217" i="6"/>
  <c r="AD217" i="6" s="1"/>
  <c r="AB221" i="6"/>
  <c r="AD221" i="6" s="1"/>
  <c r="AB225" i="6"/>
  <c r="AD225" i="6" s="1"/>
  <c r="AB237" i="6"/>
  <c r="AD237" i="6" s="1"/>
  <c r="AB241" i="6"/>
  <c r="AD241" i="6" s="1"/>
  <c r="AB280" i="6"/>
  <c r="AD280" i="6" s="1"/>
  <c r="AB285" i="6"/>
  <c r="AD285" i="6" s="1"/>
  <c r="AB289" i="6"/>
  <c r="AD289" i="6" s="1"/>
  <c r="AB264" i="6"/>
  <c r="AD264" i="6" s="1"/>
  <c r="AB261" i="6"/>
  <c r="AD261" i="6" s="1"/>
  <c r="AB161" i="6"/>
  <c r="AD161" i="6" s="1"/>
  <c r="AB169" i="6"/>
  <c r="AD169" i="6" s="1"/>
  <c r="AB181" i="6"/>
  <c r="AD181" i="6" s="1"/>
  <c r="AB189" i="6"/>
  <c r="AD189" i="6" s="1"/>
  <c r="AB34" i="6"/>
  <c r="AB78" i="6"/>
  <c r="AB86" i="6"/>
  <c r="AB99" i="6"/>
  <c r="AB165" i="6"/>
  <c r="AD165" i="6" s="1"/>
  <c r="AB177" i="6"/>
  <c r="AD177" i="6" s="1"/>
  <c r="AB185" i="6"/>
  <c r="AD185" i="6" s="1"/>
  <c r="AB201" i="6"/>
  <c r="AD201" i="6" s="1"/>
  <c r="AC34" i="6"/>
  <c r="AB145" i="6"/>
  <c r="AB149" i="6"/>
  <c r="AB157" i="6"/>
  <c r="AB281" i="6"/>
  <c r="AD281" i="6" s="1"/>
  <c r="AB106" i="6"/>
  <c r="AB123" i="6"/>
  <c r="AB84" i="6"/>
  <c r="AB10" i="6"/>
  <c r="W114" i="6"/>
  <c r="AB209" i="6"/>
  <c r="AD209" i="6" s="1"/>
  <c r="AB49" i="6"/>
  <c r="AB81" i="6"/>
  <c r="AB90" i="6"/>
  <c r="AB120" i="6"/>
  <c r="AB150" i="6"/>
  <c r="AB166" i="6"/>
  <c r="AD166" i="6" s="1"/>
  <c r="AB278" i="6"/>
  <c r="AD278" i="6" s="1"/>
  <c r="AB247" i="6"/>
  <c r="AD247" i="6" s="1"/>
  <c r="AB72" i="6"/>
  <c r="U114" i="6"/>
  <c r="AB232" i="6"/>
  <c r="AD232" i="6" s="1"/>
  <c r="AB173" i="6"/>
  <c r="AD173" i="6" s="1"/>
  <c r="AB22" i="6"/>
  <c r="AB69" i="6"/>
  <c r="AB170" i="6"/>
  <c r="AD170" i="6" s="1"/>
  <c r="AB186" i="6"/>
  <c r="AD186" i="6" s="1"/>
  <c r="AB213" i="6"/>
  <c r="AD213" i="6" s="1"/>
  <c r="AB7" i="6"/>
  <c r="O27" i="6"/>
  <c r="O291" i="6" s="1"/>
  <c r="AB108" i="6"/>
  <c r="AB158" i="6"/>
  <c r="AB190" i="6"/>
  <c r="AD190" i="6" s="1"/>
  <c r="P27" i="6"/>
  <c r="P291" i="6" s="1"/>
  <c r="AB38" i="6"/>
  <c r="AB46" i="6"/>
  <c r="AB50" i="6"/>
  <c r="AB58" i="6"/>
  <c r="AB66" i="6"/>
  <c r="AB91" i="6"/>
  <c r="AB218" i="6"/>
  <c r="AD218" i="6" s="1"/>
  <c r="AB229" i="6"/>
  <c r="AD229" i="6" s="1"/>
  <c r="AB288" i="6"/>
  <c r="AD288" i="6" s="1"/>
  <c r="AB44" i="6"/>
  <c r="AB97" i="6"/>
  <c r="AB19" i="6"/>
  <c r="AB8" i="6"/>
  <c r="AB16" i="6"/>
  <c r="R27" i="6"/>
  <c r="R291" i="6" s="1"/>
  <c r="J291" i="6"/>
  <c r="J293" i="6" s="1"/>
  <c r="AB125" i="6"/>
  <c r="AB134" i="6"/>
  <c r="AB139" i="6"/>
  <c r="AB191" i="6"/>
  <c r="AD191" i="6" s="1"/>
  <c r="AB203" i="6"/>
  <c r="AD203" i="6" s="1"/>
  <c r="AB256" i="6"/>
  <c r="AD256" i="6" s="1"/>
  <c r="AB268" i="6"/>
  <c r="AD268" i="6" s="1"/>
  <c r="AB272" i="6"/>
  <c r="AD272" i="6" s="1"/>
  <c r="AB284" i="6"/>
  <c r="AD284" i="6" s="1"/>
  <c r="AB141" i="6"/>
  <c r="Q27" i="6"/>
  <c r="Q291" i="6" s="1"/>
  <c r="AB233" i="6"/>
  <c r="AD233" i="6" s="1"/>
  <c r="N291" i="6"/>
  <c r="AB28" i="6"/>
  <c r="AB54" i="6"/>
  <c r="AB74" i="6"/>
  <c r="AB104" i="6"/>
  <c r="AB163" i="6"/>
  <c r="AD163" i="6" s="1"/>
  <c r="AB195" i="6"/>
  <c r="AD195" i="6" s="1"/>
  <c r="AB199" i="6"/>
  <c r="AD199" i="6" s="1"/>
  <c r="AB234" i="6"/>
  <c r="AD234" i="6" s="1"/>
  <c r="AB238" i="6"/>
  <c r="AD238" i="6" s="1"/>
  <c r="AB260" i="6"/>
  <c r="AD260" i="6" s="1"/>
  <c r="AB35" i="6"/>
  <c r="AB62" i="6"/>
  <c r="AB87" i="6"/>
  <c r="AB95" i="6"/>
  <c r="AB118" i="6"/>
  <c r="AB126" i="6"/>
  <c r="AB143" i="6"/>
  <c r="AB167" i="6"/>
  <c r="AD167" i="6" s="1"/>
  <c r="AB226" i="6"/>
  <c r="AD226" i="6" s="1"/>
  <c r="AB249" i="6"/>
  <c r="AD249" i="6" s="1"/>
  <c r="AB200" i="6"/>
  <c r="AD200" i="6" s="1"/>
  <c r="S114" i="6"/>
  <c r="AB216" i="6"/>
  <c r="AD216" i="6" s="1"/>
  <c r="AB64" i="6"/>
  <c r="T114" i="6"/>
  <c r="AB254" i="6"/>
  <c r="AD254" i="6" s="1"/>
  <c r="AB52" i="6"/>
  <c r="AB12" i="6"/>
  <c r="AB32" i="6"/>
  <c r="AB43" i="6"/>
  <c r="AB47" i="6"/>
  <c r="AB55" i="6"/>
  <c r="AB67" i="6"/>
  <c r="AB75" i="6"/>
  <c r="AB82" i="6"/>
  <c r="T111" i="6"/>
  <c r="AB122" i="6"/>
  <c r="AB187" i="6"/>
  <c r="AD187" i="6" s="1"/>
  <c r="AB211" i="6"/>
  <c r="AD211" i="6" s="1"/>
  <c r="AB215" i="6"/>
  <c r="AD215" i="6" s="1"/>
  <c r="AB223" i="6"/>
  <c r="AD223" i="6" s="1"/>
  <c r="AB253" i="6"/>
  <c r="AD253" i="6" s="1"/>
  <c r="AB193" i="6"/>
  <c r="AD193" i="6" s="1"/>
  <c r="AB274" i="6"/>
  <c r="AD274" i="6" s="1"/>
  <c r="AB41" i="6"/>
  <c r="AB61" i="6"/>
  <c r="AB102" i="6"/>
  <c r="AB267" i="6"/>
  <c r="AD267" i="6" s="1"/>
  <c r="AB206" i="6"/>
  <c r="AD206" i="6" s="1"/>
  <c r="AB24" i="6"/>
  <c r="AB51" i="6"/>
  <c r="AB71" i="6"/>
  <c r="AB83" i="6"/>
  <c r="AB92" i="6"/>
  <c r="AB96" i="6"/>
  <c r="U111" i="6"/>
  <c r="AB135" i="6"/>
  <c r="AB144" i="6"/>
  <c r="AB155" i="6"/>
  <c r="AB168" i="6"/>
  <c r="AD168" i="6" s="1"/>
  <c r="AB172" i="6"/>
  <c r="AD172" i="6" s="1"/>
  <c r="AB176" i="6"/>
  <c r="AD176" i="6" s="1"/>
  <c r="AB219" i="6"/>
  <c r="AD219" i="6" s="1"/>
  <c r="AB56" i="6"/>
  <c r="AB184" i="6"/>
  <c r="AD184" i="6" s="1"/>
  <c r="AB132" i="6"/>
  <c r="AB140" i="6"/>
  <c r="AB152" i="6"/>
  <c r="AB156" i="6"/>
  <c r="AB188" i="6"/>
  <c r="AD188" i="6" s="1"/>
  <c r="AB192" i="6"/>
  <c r="AD192" i="6" s="1"/>
  <c r="AB204" i="6"/>
  <c r="AD204" i="6" s="1"/>
  <c r="AB265" i="6"/>
  <c r="AD265" i="6" s="1"/>
  <c r="AB269" i="6"/>
  <c r="AD269" i="6" s="1"/>
  <c r="AB236" i="6"/>
  <c r="AD236" i="6" s="1"/>
  <c r="AB258" i="6"/>
  <c r="AD258" i="6" s="1"/>
  <c r="AB9" i="6"/>
  <c r="AB21" i="6"/>
  <c r="AB25" i="6"/>
  <c r="AB29" i="6"/>
  <c r="AB79" i="6"/>
  <c r="AB100" i="6"/>
  <c r="W111" i="6"/>
  <c r="AB148" i="6"/>
  <c r="AB160" i="6"/>
  <c r="AD160" i="6" s="1"/>
  <c r="AB196" i="6"/>
  <c r="AD196" i="6" s="1"/>
  <c r="AB235" i="6"/>
  <c r="AD235" i="6" s="1"/>
  <c r="AB273" i="6"/>
  <c r="AD273" i="6" s="1"/>
  <c r="AB136" i="6"/>
  <c r="AB212" i="6"/>
  <c r="AD212" i="6" s="1"/>
  <c r="AB239" i="6"/>
  <c r="AD239" i="6" s="1"/>
  <c r="AB153" i="6"/>
  <c r="AB13" i="6"/>
  <c r="AB17" i="6"/>
  <c r="AB36" i="6"/>
  <c r="AB59" i="6"/>
  <c r="AB119" i="6"/>
  <c r="AB127" i="6"/>
  <c r="AB131" i="6"/>
  <c r="AB180" i="6"/>
  <c r="AD180" i="6" s="1"/>
  <c r="AB250" i="6"/>
  <c r="AD250" i="6" s="1"/>
  <c r="AB257" i="6"/>
  <c r="AD257" i="6" s="1"/>
  <c r="AB286" i="6"/>
  <c r="AD286" i="6" s="1"/>
  <c r="W112" i="6"/>
  <c r="V112" i="6"/>
  <c r="U112" i="6"/>
  <c r="T112" i="6"/>
  <c r="AB40" i="6"/>
  <c r="AB80" i="6"/>
  <c r="AB231" i="6"/>
  <c r="AD231" i="6" s="1"/>
  <c r="AB214" i="6"/>
  <c r="AD214" i="6" s="1"/>
  <c r="M291" i="6"/>
  <c r="AB30" i="6"/>
  <c r="W109" i="6"/>
  <c r="V109" i="6"/>
  <c r="S109" i="6"/>
  <c r="AB70" i="6"/>
  <c r="T109" i="6"/>
  <c r="V115" i="6"/>
  <c r="U115" i="6"/>
  <c r="T115" i="6"/>
  <c r="S115" i="6"/>
  <c r="AB197" i="6"/>
  <c r="AD197" i="6" s="1"/>
  <c r="AB276" i="6"/>
  <c r="AD276" i="6" s="1"/>
  <c r="V101" i="6"/>
  <c r="AB101" i="6" s="1"/>
  <c r="AA283" i="6"/>
  <c r="AA291" i="6" s="1"/>
  <c r="W283" i="6"/>
  <c r="Z283" i="6"/>
  <c r="Z291" i="6" s="1"/>
  <c r="Y283" i="6"/>
  <c r="Y291" i="6" s="1"/>
  <c r="X283" i="6"/>
  <c r="X291" i="6" s="1"/>
  <c r="AB105" i="6"/>
  <c r="U109" i="6"/>
  <c r="W115" i="6"/>
  <c r="AB159" i="6"/>
  <c r="AB259" i="6"/>
  <c r="AD259" i="6" s="1"/>
  <c r="AB42" i="6"/>
  <c r="S112" i="6"/>
  <c r="AB31" i="6"/>
  <c r="V110" i="6"/>
  <c r="T110" i="6"/>
  <c r="S110" i="6"/>
  <c r="W110" i="6"/>
  <c r="U110" i="6"/>
  <c r="AB124" i="6"/>
  <c r="AB208" i="6"/>
  <c r="AD208" i="6" s="1"/>
  <c r="S113" i="6"/>
  <c r="S116" i="6"/>
  <c r="U113" i="6"/>
  <c r="U116" i="6"/>
  <c r="W113" i="6"/>
  <c r="V116" i="6"/>
  <c r="W116" i="6"/>
  <c r="T113" i="6"/>
  <c r="AO294" i="5"/>
  <c r="AE351" i="5"/>
  <c r="AO378" i="5"/>
  <c r="AQ378" i="5" s="1"/>
  <c r="Y19" i="5"/>
  <c r="Y116" i="5"/>
  <c r="AO116" i="5" s="1"/>
  <c r="Y136" i="5"/>
  <c r="AO136" i="5" s="1"/>
  <c r="AO228" i="5"/>
  <c r="AO249" i="5"/>
  <c r="AO257" i="5"/>
  <c r="AO331" i="5"/>
  <c r="AI351" i="5"/>
  <c r="AI392" i="5" s="1"/>
  <c r="AO218" i="5"/>
  <c r="AO251" i="5"/>
  <c r="AO291" i="5"/>
  <c r="AH351" i="5"/>
  <c r="AO355" i="5"/>
  <c r="AO213" i="5"/>
  <c r="AO219" i="5"/>
  <c r="AO248" i="5"/>
  <c r="AO289" i="5"/>
  <c r="AJ351" i="5"/>
  <c r="AJ392" i="5" s="1"/>
  <c r="AO353" i="5"/>
  <c r="AO373" i="5"/>
  <c r="AQ373" i="5" s="1"/>
  <c r="Y184" i="5"/>
  <c r="AO184" i="5" s="1"/>
  <c r="AO295" i="5"/>
  <c r="AO359" i="5"/>
  <c r="AQ359" i="5" s="1"/>
  <c r="Y49" i="5"/>
  <c r="AO49" i="5" s="1"/>
  <c r="Y65" i="5"/>
  <c r="AO65" i="5" s="1"/>
  <c r="Y74" i="5"/>
  <c r="AO74" i="5" s="1"/>
  <c r="Y166" i="5"/>
  <c r="AO166" i="5" s="1"/>
  <c r="Y186" i="5"/>
  <c r="AO186" i="5" s="1"/>
  <c r="AO211" i="5"/>
  <c r="AO226" i="5"/>
  <c r="AO246" i="5"/>
  <c r="AO250" i="5"/>
  <c r="AO288" i="5"/>
  <c r="AO318" i="5"/>
  <c r="AK351" i="5"/>
  <c r="AO376" i="5"/>
  <c r="AQ376" i="5" s="1"/>
  <c r="AO212" i="5"/>
  <c r="AO259" i="5"/>
  <c r="AO266" i="5"/>
  <c r="AO319" i="5"/>
  <c r="AO328" i="5"/>
  <c r="AO349" i="5"/>
  <c r="AO352" i="5"/>
  <c r="AO372" i="5"/>
  <c r="AQ372" i="5" s="1"/>
  <c r="Y56" i="5"/>
  <c r="AO56" i="5" s="1"/>
  <c r="Y79" i="5"/>
  <c r="AO79" i="5" s="1"/>
  <c r="AO208" i="5"/>
  <c r="AO232" i="5"/>
  <c r="AO244" i="5"/>
  <c r="AO252" i="5"/>
  <c r="AO279" i="5"/>
  <c r="AO286" i="5"/>
  <c r="AO290" i="5"/>
  <c r="AO348" i="5"/>
  <c r="AO350" i="5"/>
  <c r="AO354" i="5"/>
  <c r="AO361" i="5"/>
  <c r="AQ361" i="5" s="1"/>
  <c r="Y93" i="5"/>
  <c r="AO93" i="5" s="1"/>
  <c r="AO243" i="5"/>
  <c r="AO313" i="5"/>
  <c r="Y109" i="5"/>
  <c r="AO109" i="5" s="1"/>
  <c r="Y174" i="5"/>
  <c r="AO174" i="5" s="1"/>
  <c r="AO214" i="5"/>
  <c r="AO221" i="5"/>
  <c r="AO284" i="5"/>
  <c r="AO312" i="5"/>
  <c r="J392" i="5"/>
  <c r="J395" i="5" s="1"/>
  <c r="Y141" i="5"/>
  <c r="AO141" i="5" s="1"/>
  <c r="Y143" i="5"/>
  <c r="AO241" i="5"/>
  <c r="AO245" i="5"/>
  <c r="AO283" i="5"/>
  <c r="AO326" i="5"/>
  <c r="AO344" i="5"/>
  <c r="AO370" i="5"/>
  <c r="AQ370" i="5" s="1"/>
  <c r="AO384" i="5"/>
  <c r="AQ384" i="5" s="1"/>
  <c r="R392" i="5"/>
  <c r="AO268" i="5"/>
  <c r="AO303" i="5"/>
  <c r="AO321" i="5"/>
  <c r="AO341" i="5"/>
  <c r="AO209" i="5"/>
  <c r="AO216" i="5"/>
  <c r="AO356" i="5"/>
  <c r="Y161" i="5"/>
  <c r="AO161" i="5" s="1"/>
  <c r="AO229" i="5"/>
  <c r="AO236" i="5"/>
  <c r="AO339" i="5"/>
  <c r="Y191" i="5"/>
  <c r="AO263" i="5"/>
  <c r="AO269" i="5"/>
  <c r="AO338" i="5"/>
  <c r="AO367" i="5"/>
  <c r="AQ367" i="5" s="1"/>
  <c r="Y26" i="5"/>
  <c r="AO234" i="5"/>
  <c r="AO261" i="5"/>
  <c r="AO276" i="5"/>
  <c r="Y129" i="5"/>
  <c r="AG392" i="5"/>
  <c r="AH392" i="5"/>
  <c r="AO316" i="5"/>
  <c r="AO329" i="5"/>
  <c r="AO336" i="5"/>
  <c r="Y134" i="5"/>
  <c r="Y179" i="5"/>
  <c r="AO179" i="5" s="1"/>
  <c r="Y199" i="5"/>
  <c r="AO224" i="5"/>
  <c r="AO231" i="5"/>
  <c r="AO256" i="5"/>
  <c r="AO334" i="5"/>
  <c r="AF351" i="5"/>
  <c r="Y34" i="5"/>
  <c r="AO34" i="5" s="1"/>
  <c r="Y86" i="5"/>
  <c r="AO86" i="5" s="1"/>
  <c r="AO253" i="5"/>
  <c r="AO264" i="5"/>
  <c r="AO271" i="5"/>
  <c r="AO333" i="5"/>
  <c r="AG351" i="5"/>
  <c r="AO364" i="5"/>
  <c r="AQ364" i="5" s="1"/>
  <c r="Y75" i="5"/>
  <c r="AO292" i="5"/>
  <c r="Y10" i="5"/>
  <c r="AO10" i="5" s="1"/>
  <c r="Y61" i="5"/>
  <c r="AO61" i="5" s="1"/>
  <c r="AO305" i="5"/>
  <c r="AO306" i="5"/>
  <c r="AO314" i="5"/>
  <c r="AO323" i="5"/>
  <c r="AO343" i="5"/>
  <c r="AO385" i="5"/>
  <c r="AQ385" i="5" s="1"/>
  <c r="AO163" i="5"/>
  <c r="AO151" i="5"/>
  <c r="Y151" i="5"/>
  <c r="Y46" i="5"/>
  <c r="AO46" i="5" s="1"/>
  <c r="Y64" i="5"/>
  <c r="AO64" i="5" s="1"/>
  <c r="Y80" i="5"/>
  <c r="AO80" i="5"/>
  <c r="Y119" i="5"/>
  <c r="AO119" i="5" s="1"/>
  <c r="Y158" i="5"/>
  <c r="AO158" i="5" s="1"/>
  <c r="Y11" i="5"/>
  <c r="AO11" i="5" s="1"/>
  <c r="AO8" i="5"/>
  <c r="Y8" i="5"/>
  <c r="P392" i="5"/>
  <c r="Y41" i="5"/>
  <c r="AO41" i="5"/>
  <c r="Y94" i="5"/>
  <c r="AO94" i="5" s="1"/>
  <c r="Y153" i="5"/>
  <c r="AO153" i="5" s="1"/>
  <c r="Y194" i="5"/>
  <c r="AO194" i="5" s="1"/>
  <c r="AO298" i="5"/>
  <c r="AE392" i="5"/>
  <c r="Y112" i="5"/>
  <c r="AO112" i="5" s="1"/>
  <c r="AO39" i="5"/>
  <c r="Y39" i="5"/>
  <c r="Y13" i="5"/>
  <c r="AO13" i="5" s="1"/>
  <c r="Y178" i="5"/>
  <c r="AO178" i="5" s="1"/>
  <c r="Y29" i="5"/>
  <c r="AO29" i="5" s="1"/>
  <c r="AO60" i="5"/>
  <c r="Q392" i="5"/>
  <c r="Y133" i="5"/>
  <c r="AO133" i="5" s="1"/>
  <c r="AO217" i="5"/>
  <c r="AO258" i="5"/>
  <c r="AO296" i="5"/>
  <c r="AO381" i="5"/>
  <c r="AQ381" i="5" s="1"/>
  <c r="W392" i="5"/>
  <c r="AO71" i="5"/>
  <c r="Y71" i="5"/>
  <c r="Y87" i="5"/>
  <c r="AO87" i="5" s="1"/>
  <c r="Y88" i="5"/>
  <c r="AO88" i="5" s="1"/>
  <c r="Y187" i="5"/>
  <c r="AO187" i="5" s="1"/>
  <c r="Y188" i="5"/>
  <c r="AO188" i="5" s="1"/>
  <c r="AN392" i="5"/>
  <c r="AO375" i="5"/>
  <c r="AQ375" i="5" s="1"/>
  <c r="AO96" i="5"/>
  <c r="Y73" i="5"/>
  <c r="AO73" i="5" s="1"/>
  <c r="AO28" i="5"/>
  <c r="AO129" i="5"/>
  <c r="Y169" i="5"/>
  <c r="AO169" i="5" s="1"/>
  <c r="Y108" i="5"/>
  <c r="AO108" i="5" s="1"/>
  <c r="Y106" i="5"/>
  <c r="AO106" i="5" s="1"/>
  <c r="Y206" i="5"/>
  <c r="AO206" i="5" s="1"/>
  <c r="Y104" i="5"/>
  <c r="AO104" i="5" s="1"/>
  <c r="Y204" i="5"/>
  <c r="AO204" i="5" s="1"/>
  <c r="Y128" i="5"/>
  <c r="AO128" i="5" s="1"/>
  <c r="Y38" i="5"/>
  <c r="AO38" i="5" s="1"/>
  <c r="X392" i="5"/>
  <c r="AO126" i="5"/>
  <c r="Y126" i="5"/>
  <c r="AD392" i="5"/>
  <c r="Y18" i="5"/>
  <c r="AO18" i="5" s="1"/>
  <c r="AO36" i="5"/>
  <c r="Y52" i="5"/>
  <c r="AO52" i="5" s="1"/>
  <c r="Y53" i="5"/>
  <c r="AO53" i="5" s="1"/>
  <c r="Y103" i="5"/>
  <c r="AO103" i="5" s="1"/>
  <c r="Y144" i="5"/>
  <c r="AO144" i="5" s="1"/>
  <c r="AO189" i="5"/>
  <c r="Y203" i="5"/>
  <c r="AO203" i="5" s="1"/>
  <c r="AF392" i="5"/>
  <c r="Y22" i="5"/>
  <c r="AO22" i="5" s="1"/>
  <c r="Y59" i="5"/>
  <c r="AO59" i="5" s="1"/>
  <c r="Y131" i="5"/>
  <c r="AO131" i="5" s="1"/>
  <c r="Y15" i="5"/>
  <c r="AO15" i="5" s="1"/>
  <c r="Y183" i="5"/>
  <c r="AO183" i="5" s="1"/>
  <c r="Z392" i="5"/>
  <c r="AO54" i="5"/>
  <c r="Y83" i="5"/>
  <c r="AO83" i="5" s="1"/>
  <c r="AO162" i="5"/>
  <c r="Y162" i="5"/>
  <c r="Y163" i="5"/>
  <c r="AO48" i="5"/>
  <c r="Y48" i="5"/>
  <c r="AO81" i="5"/>
  <c r="Y101" i="5"/>
  <c r="AO101" i="5" s="1"/>
  <c r="Y181" i="5"/>
  <c r="AO181" i="5" s="1"/>
  <c r="Y201" i="5"/>
  <c r="AO201" i="5" s="1"/>
  <c r="AO346" i="5"/>
  <c r="AO123" i="5"/>
  <c r="AO308" i="5"/>
  <c r="AO173" i="5"/>
  <c r="Y78" i="5"/>
  <c r="AO78" i="5" s="1"/>
  <c r="Y137" i="5"/>
  <c r="AO137" i="5" s="1"/>
  <c r="Y138" i="5"/>
  <c r="AO138" i="5" s="1"/>
  <c r="Y43" i="5"/>
  <c r="AO43" i="5" s="1"/>
  <c r="Y45" i="5"/>
  <c r="AO45" i="5" s="1"/>
  <c r="Y156" i="5"/>
  <c r="AO156" i="5" s="1"/>
  <c r="Y176" i="5"/>
  <c r="AO176" i="5" s="1"/>
  <c r="AO301" i="5"/>
  <c r="Y76" i="5"/>
  <c r="AO76" i="5" s="1"/>
  <c r="AO299" i="5"/>
  <c r="Y150" i="5"/>
  <c r="AO150" i="5" s="1"/>
  <c r="Y175" i="5"/>
  <c r="AO175" i="5" s="1"/>
  <c r="Y200" i="5"/>
  <c r="AO200" i="5" s="1"/>
  <c r="Y35" i="5"/>
  <c r="AO35" i="5" s="1"/>
  <c r="Y42" i="5"/>
  <c r="AO42" i="5" s="1"/>
  <c r="AO247" i="5"/>
  <c r="AO297" i="5"/>
  <c r="AO335" i="5"/>
  <c r="AO374" i="5"/>
  <c r="AQ374" i="5" s="1"/>
  <c r="Y132" i="5"/>
  <c r="AO132" i="5" s="1"/>
  <c r="AO77" i="5"/>
  <c r="Y77" i="5"/>
  <c r="AO100" i="5"/>
  <c r="Y100" i="5"/>
  <c r="Y125" i="5"/>
  <c r="AO125" i="5" s="1"/>
  <c r="Y36" i="5"/>
  <c r="Y102" i="5"/>
  <c r="AO102" i="5" s="1"/>
  <c r="Y127" i="5"/>
  <c r="AO127" i="5" s="1"/>
  <c r="Y152" i="5"/>
  <c r="AO152" i="5" s="1"/>
  <c r="Y177" i="5"/>
  <c r="AO177" i="5" s="1"/>
  <c r="Y202" i="5"/>
  <c r="AO202" i="5" s="1"/>
  <c r="AO235" i="5"/>
  <c r="AO285" i="5"/>
  <c r="AO342" i="5"/>
  <c r="Y30" i="5"/>
  <c r="AO30" i="5" s="1"/>
  <c r="AO37" i="5"/>
  <c r="Y37" i="5"/>
  <c r="Y66" i="5"/>
  <c r="AO66" i="5" s="1"/>
  <c r="Y95" i="5"/>
  <c r="AO95" i="5" s="1"/>
  <c r="Y96" i="5"/>
  <c r="Y120" i="5"/>
  <c r="AO120" i="5" s="1"/>
  <c r="Y121" i="5"/>
  <c r="AO121" i="5" s="1"/>
  <c r="Y145" i="5"/>
  <c r="AO145" i="5" s="1"/>
  <c r="Y146" i="5"/>
  <c r="AO146" i="5" s="1"/>
  <c r="Y170" i="5"/>
  <c r="AO170" i="5" s="1"/>
  <c r="Y171" i="5"/>
  <c r="AO171" i="5" s="1"/>
  <c r="Y195" i="5"/>
  <c r="AO195" i="5" s="1"/>
  <c r="Y196" i="5"/>
  <c r="AO196" i="5" s="1"/>
  <c r="AO230" i="5"/>
  <c r="AO280" i="5"/>
  <c r="AO337" i="5"/>
  <c r="Y205" i="5"/>
  <c r="AO205" i="5" s="1"/>
  <c r="AO199" i="5"/>
  <c r="Y24" i="5"/>
  <c r="AO24" i="5" s="1"/>
  <c r="Y31" i="5"/>
  <c r="AO31" i="5" s="1"/>
  <c r="AO237" i="5"/>
  <c r="AO287" i="5"/>
  <c r="AO325" i="5"/>
  <c r="AK392" i="5"/>
  <c r="AO371" i="5"/>
  <c r="AQ371" i="5" s="1"/>
  <c r="Y60" i="5"/>
  <c r="Y67" i="5"/>
  <c r="AO67" i="5" s="1"/>
  <c r="Y68" i="5"/>
  <c r="AO68" i="5" s="1"/>
  <c r="Y89" i="5"/>
  <c r="AO89" i="5" s="1"/>
  <c r="Y97" i="5"/>
  <c r="AO97" i="5" s="1"/>
  <c r="Y98" i="5"/>
  <c r="AO98" i="5" s="1"/>
  <c r="Y114" i="5"/>
  <c r="AO114" i="5" s="1"/>
  <c r="Y122" i="5"/>
  <c r="AO122" i="5" s="1"/>
  <c r="Y123" i="5"/>
  <c r="Y139" i="5"/>
  <c r="AO139" i="5" s="1"/>
  <c r="Y147" i="5"/>
  <c r="AO147" i="5" s="1"/>
  <c r="Y148" i="5"/>
  <c r="AO148" i="5" s="1"/>
  <c r="Y164" i="5"/>
  <c r="AO164" i="5" s="1"/>
  <c r="Y172" i="5"/>
  <c r="AO172" i="5" s="1"/>
  <c r="Y173" i="5"/>
  <c r="Y189" i="5"/>
  <c r="Y197" i="5"/>
  <c r="AO197" i="5" s="1"/>
  <c r="Y198" i="5"/>
  <c r="AO198" i="5" s="1"/>
  <c r="AO225" i="5"/>
  <c r="AO275" i="5"/>
  <c r="AO332" i="5"/>
  <c r="AO363" i="5"/>
  <c r="AQ363" i="5" s="1"/>
  <c r="AO320" i="5"/>
  <c r="Y140" i="5"/>
  <c r="AO140" i="5" s="1"/>
  <c r="AO165" i="5"/>
  <c r="Y165" i="5"/>
  <c r="AO270" i="5"/>
  <c r="AO327" i="5"/>
  <c r="AO368" i="5"/>
  <c r="AQ368" i="5" s="1"/>
  <c r="T392" i="5"/>
  <c r="Y33" i="5"/>
  <c r="AO33" i="5" s="1"/>
  <c r="AO19" i="5"/>
  <c r="AO26" i="5"/>
  <c r="Y55" i="5"/>
  <c r="AO55" i="5" s="1"/>
  <c r="Y62" i="5"/>
  <c r="AO62" i="5" s="1"/>
  <c r="Y63" i="5"/>
  <c r="AO63" i="5" s="1"/>
  <c r="Y84" i="5"/>
  <c r="AO84" i="5" s="1"/>
  <c r="AO91" i="5"/>
  <c r="AO191" i="5"/>
  <c r="AO227" i="5"/>
  <c r="AO277" i="5"/>
  <c r="AO315" i="5"/>
  <c r="AO360" i="5"/>
  <c r="AQ360" i="5" s="1"/>
  <c r="Y25" i="5"/>
  <c r="AO25" i="5" s="1"/>
  <c r="Y190" i="5"/>
  <c r="AO190" i="5" s="1"/>
  <c r="Y117" i="5"/>
  <c r="AO117" i="5" s="1"/>
  <c r="Y142" i="5"/>
  <c r="AO142" i="5" s="1"/>
  <c r="Y192" i="5"/>
  <c r="AO192" i="5" s="1"/>
  <c r="AO265" i="5"/>
  <c r="AO322" i="5"/>
  <c r="Y14" i="5"/>
  <c r="AO14" i="5" s="1"/>
  <c r="Y21" i="5"/>
  <c r="AO21" i="5" s="1"/>
  <c r="Y85" i="5"/>
  <c r="AO85" i="5" s="1"/>
  <c r="AO118" i="5"/>
  <c r="AO134" i="5"/>
  <c r="AO143" i="5"/>
  <c r="AO159" i="5"/>
  <c r="AO168" i="5"/>
  <c r="AO193" i="5"/>
  <c r="AO222" i="5"/>
  <c r="AO272" i="5"/>
  <c r="AO310" i="5"/>
  <c r="S392" i="5"/>
  <c r="Y17" i="5"/>
  <c r="AO17" i="5" s="1"/>
  <c r="Y105" i="5"/>
  <c r="AO105" i="5" s="1"/>
  <c r="Y130" i="5"/>
  <c r="AO130" i="5" s="1"/>
  <c r="AO155" i="5"/>
  <c r="Y155" i="5"/>
  <c r="AO180" i="5"/>
  <c r="Y180" i="5"/>
  <c r="Y82" i="5"/>
  <c r="AO82" i="5" s="1"/>
  <c r="AL392" i="5"/>
  <c r="U392" i="5"/>
  <c r="Y47" i="5"/>
  <c r="AO47" i="5" s="1"/>
  <c r="Y69" i="5"/>
  <c r="AO69" i="5" s="1"/>
  <c r="Y99" i="5"/>
  <c r="AO99" i="5" s="1"/>
  <c r="Y107" i="5"/>
  <c r="AO107" i="5" s="1"/>
  <c r="Y124" i="5"/>
  <c r="AO124" i="5" s="1"/>
  <c r="Y149" i="5"/>
  <c r="AO149" i="5" s="1"/>
  <c r="Y157" i="5"/>
  <c r="AO157" i="5" s="1"/>
  <c r="Y182" i="5"/>
  <c r="AO182" i="5" s="1"/>
  <c r="Y207" i="5"/>
  <c r="AO207" i="5" s="1"/>
  <c r="AM392" i="5"/>
  <c r="V392" i="5"/>
  <c r="Y12" i="5"/>
  <c r="AO12" i="5" s="1"/>
  <c r="AO72" i="5"/>
  <c r="Y72" i="5"/>
  <c r="AO330" i="5"/>
  <c r="Y32" i="5"/>
  <c r="AO32" i="5" s="1"/>
  <c r="Y54" i="5"/>
  <c r="AO75" i="5"/>
  <c r="AO40" i="5"/>
  <c r="Y90" i="5"/>
  <c r="AO90" i="5" s="1"/>
  <c r="Y115" i="5"/>
  <c r="AO115" i="5" s="1"/>
  <c r="AO220" i="5"/>
  <c r="Y20" i="5"/>
  <c r="AO20" i="5" s="1"/>
  <c r="Y27" i="5"/>
  <c r="AO27" i="5" s="1"/>
  <c r="Y28" i="5"/>
  <c r="AO70" i="5"/>
  <c r="Y92" i="5"/>
  <c r="AO92" i="5" s="1"/>
  <c r="AO167" i="5"/>
  <c r="Y167" i="5"/>
  <c r="AO215" i="5"/>
  <c r="O392" i="5"/>
  <c r="Y50" i="5"/>
  <c r="AO50" i="5" s="1"/>
  <c r="Y57" i="5"/>
  <c r="AO57" i="5" s="1"/>
  <c r="Y110" i="5"/>
  <c r="AO110" i="5" s="1"/>
  <c r="Y135" i="5"/>
  <c r="AO135" i="5" s="1"/>
  <c r="Y160" i="5"/>
  <c r="AO160" i="5" s="1"/>
  <c r="Y185" i="5"/>
  <c r="AO185" i="5" s="1"/>
  <c r="AO210" i="5"/>
  <c r="AO260" i="5"/>
  <c r="AO317" i="5"/>
  <c r="AO357" i="5"/>
  <c r="AO383" i="5"/>
  <c r="AQ383" i="5" s="1"/>
  <c r="AA351" i="5"/>
  <c r="AA392" i="5" s="1"/>
  <c r="AB351" i="5"/>
  <c r="AB392" i="5" s="1"/>
  <c r="AC351" i="5"/>
  <c r="AC392" i="5" s="1"/>
  <c r="W16" i="3"/>
  <c r="Y16" i="3" s="1"/>
  <c r="V33" i="3"/>
  <c r="W24" i="3"/>
  <c r="Y24" i="3" s="1"/>
  <c r="W26" i="3"/>
  <c r="Y26" i="3" s="1"/>
  <c r="W14" i="3"/>
  <c r="Y14" i="3" s="1"/>
  <c r="W18" i="3"/>
  <c r="Y18" i="3" s="1"/>
  <c r="T33" i="3"/>
  <c r="W35" i="3" s="1"/>
  <c r="AE18" i="4"/>
  <c r="AG12" i="4"/>
  <c r="Z18" i="4"/>
  <c r="AD18" i="4"/>
  <c r="W18" i="4"/>
  <c r="AA18" i="4"/>
  <c r="AG13" i="4"/>
  <c r="AF18" i="4"/>
  <c r="AB18" i="4"/>
  <c r="AG9" i="4"/>
  <c r="J18" i="4"/>
  <c r="S18" i="4"/>
  <c r="V18" i="4"/>
  <c r="AG11" i="4"/>
  <c r="W10" i="3"/>
  <c r="AB294" i="6" l="1"/>
  <c r="Y10" i="3"/>
  <c r="W33" i="3"/>
  <c r="AO396" i="5"/>
  <c r="AG22" i="4"/>
  <c r="AG18" i="4"/>
  <c r="H13" i="8"/>
  <c r="U9" i="8"/>
  <c r="U13" i="8" s="1"/>
  <c r="V17" i="8" s="1"/>
  <c r="AB111" i="6"/>
  <c r="AB112" i="6"/>
  <c r="U291" i="6"/>
  <c r="W291" i="6"/>
  <c r="AB27" i="6"/>
  <c r="T291" i="6"/>
  <c r="AB115" i="6"/>
  <c r="AB114" i="6"/>
  <c r="AB116" i="6"/>
  <c r="AB109" i="6"/>
  <c r="AB283" i="6"/>
  <c r="AD283" i="6" s="1"/>
  <c r="AB110" i="6"/>
  <c r="S291" i="6"/>
  <c r="AB113" i="6"/>
  <c r="V291" i="6"/>
  <c r="AO351" i="5"/>
  <c r="Y392" i="5"/>
  <c r="AO392" i="5"/>
  <c r="V9" i="8" l="1"/>
  <c r="V13" i="8" s="1"/>
  <c r="AB29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Cano Arias</author>
  </authors>
  <commentList>
    <comment ref="I243" authorId="0" shapeId="0" xr:uid="{B0DA411E-09FF-4CA7-94EF-2F3735F53B10}">
      <text>
        <r>
          <rPr>
            <b/>
            <sz val="9"/>
            <color indexed="81"/>
            <rFont val="Tahoma"/>
            <family val="2"/>
          </rPr>
          <t>Susana Cano Arias:</t>
        </r>
        <r>
          <rPr>
            <sz val="9"/>
            <color indexed="81"/>
            <rFont val="Tahoma"/>
            <family val="2"/>
          </rPr>
          <t xml:space="preserve">
Segona mà
</t>
        </r>
      </text>
    </comment>
  </commentList>
</comments>
</file>

<file path=xl/sharedStrings.xml><?xml version="1.0" encoding="utf-8"?>
<sst xmlns="http://schemas.openxmlformats.org/spreadsheetml/2006/main" count="3772" uniqueCount="995">
  <si>
    <t>(2060) Aplicacions Informàtiques (software) Aplicació 64100</t>
  </si>
  <si>
    <t>Any Compra</t>
  </si>
  <si>
    <t>Data compra</t>
  </si>
  <si>
    <t>Registre</t>
  </si>
  <si>
    <t>Concepte</t>
  </si>
  <si>
    <t>Import</t>
  </si>
  <si>
    <t>%</t>
  </si>
  <si>
    <t>Baixes</t>
  </si>
  <si>
    <t>TOTAL</t>
  </si>
  <si>
    <t>2019</t>
  </si>
  <si>
    <t>23/04/2019</t>
  </si>
  <si>
    <t>Gràcia</t>
  </si>
  <si>
    <t>Tallafoc fire FG-60E-BDL (PN: FG-60E-BDL) 10xGE R J45 PORTS</t>
  </si>
  <si>
    <t>2024</t>
  </si>
  <si>
    <t>08/11/2024</t>
  </si>
  <si>
    <t>IM</t>
  </si>
  <si>
    <t>Llicència Atlas  3 anys. (Mobilitat) 6/11/2024 a 5/11/2027</t>
  </si>
  <si>
    <t>23/12/2024</t>
  </si>
  <si>
    <t xml:space="preserve">MS WINDOWS 11  PROFESIONAL X64 BITS ESD </t>
  </si>
  <si>
    <t>MS WINDOWS 11  PROFESIONAL X64 BITS OEM</t>
  </si>
  <si>
    <t>TOTALS</t>
  </si>
  <si>
    <t>Pendent amortitzar</t>
  </si>
  <si>
    <t>Baixa aplicacions informàtiques 31/12/2024</t>
  </si>
  <si>
    <t>(2150) Instal·lacions Tècniques  63300</t>
  </si>
  <si>
    <t>Any</t>
  </si>
  <si>
    <t xml:space="preserve">Data </t>
  </si>
  <si>
    <t>fra</t>
  </si>
  <si>
    <t>Codi</t>
  </si>
  <si>
    <t>2009</t>
  </si>
  <si>
    <t>31/12/2009</t>
  </si>
  <si>
    <t>TLF 7961/01</t>
  </si>
  <si>
    <t>Centraleta Recepció</t>
  </si>
  <si>
    <t>TLF 7961/02</t>
  </si>
  <si>
    <t>Telèfon Direcció</t>
  </si>
  <si>
    <t>2022</t>
  </si>
  <si>
    <t>28/10/2020</t>
  </si>
  <si>
    <t>F/2022/370</t>
  </si>
  <si>
    <t>Muntatge i desmontatge mampares</t>
  </si>
  <si>
    <t>01/12/2022</t>
  </si>
  <si>
    <t>F/2022/409</t>
  </si>
  <si>
    <t>Desmontaje y montaje de sistemas audiovisuales en sala biblioteca</t>
  </si>
  <si>
    <t>19/12/2022</t>
  </si>
  <si>
    <t>F/2022/427</t>
  </si>
  <si>
    <t>Reparació sostre i retirada mampares</t>
  </si>
  <si>
    <t>F/2022/442</t>
  </si>
  <si>
    <t>27/12/2022</t>
  </si>
  <si>
    <t>F/2022/458</t>
  </si>
  <si>
    <t>Reforma biblioteca</t>
  </si>
  <si>
    <t>Baixes instal·lacions tècniques 31/12/2024</t>
  </si>
  <si>
    <t>(2160) Mobiliari       / Aplicació 63500</t>
  </si>
  <si>
    <t>Codi Compta</t>
  </si>
  <si>
    <t>Proveïdor</t>
  </si>
  <si>
    <t>Import Fins 2009</t>
  </si>
  <si>
    <t>2008</t>
  </si>
  <si>
    <t>30/06/2008</t>
  </si>
  <si>
    <t>10/1040</t>
  </si>
  <si>
    <t>Alravasa</t>
  </si>
  <si>
    <t>Bellaterra</t>
  </si>
  <si>
    <t xml:space="preserve">T08 </t>
  </si>
  <si>
    <t>Conjunt doble 02 Blanc</t>
  </si>
  <si>
    <t>T10</t>
  </si>
  <si>
    <t>T13</t>
  </si>
  <si>
    <t>T14</t>
  </si>
  <si>
    <t>T17</t>
  </si>
  <si>
    <t>T20</t>
  </si>
  <si>
    <t>T21</t>
  </si>
  <si>
    <t>T22</t>
  </si>
  <si>
    <t>Ala 02 de 100x57 Blanc/alumini</t>
  </si>
  <si>
    <t>T09</t>
  </si>
  <si>
    <t>T11</t>
  </si>
  <si>
    <t>T12</t>
  </si>
  <si>
    <t>T15</t>
  </si>
  <si>
    <t>T16</t>
  </si>
  <si>
    <t>T18</t>
  </si>
  <si>
    <t>T19</t>
  </si>
  <si>
    <t>T23</t>
  </si>
  <si>
    <t>T24 i 25</t>
  </si>
  <si>
    <t>Conjunt de 2 taules 02</t>
  </si>
  <si>
    <t>BA13</t>
  </si>
  <si>
    <t>Buc Neo Calaix+Arxiu blanc</t>
  </si>
  <si>
    <t>BA14</t>
  </si>
  <si>
    <t>BA11</t>
  </si>
  <si>
    <t>BA10</t>
  </si>
  <si>
    <t>BA05</t>
  </si>
  <si>
    <t>BA03</t>
  </si>
  <si>
    <t>BA01</t>
  </si>
  <si>
    <t>B12</t>
  </si>
  <si>
    <t>B11</t>
  </si>
  <si>
    <t>B16</t>
  </si>
  <si>
    <t>BA15</t>
  </si>
  <si>
    <t>Buc 3 caj. Rodes, blanc</t>
  </si>
  <si>
    <t>BA12</t>
  </si>
  <si>
    <t>BA09</t>
  </si>
  <si>
    <t>BA08</t>
  </si>
  <si>
    <t>BA07</t>
  </si>
  <si>
    <t>BA04</t>
  </si>
  <si>
    <t>BA06</t>
  </si>
  <si>
    <t>BA02</t>
  </si>
  <si>
    <t>B14</t>
  </si>
  <si>
    <t>B15</t>
  </si>
  <si>
    <t>A18</t>
  </si>
  <si>
    <t>Armari Mig 02 87x43x142</t>
  </si>
  <si>
    <t>A17</t>
  </si>
  <si>
    <t>A06</t>
  </si>
  <si>
    <t>A16</t>
  </si>
  <si>
    <t>A05</t>
  </si>
  <si>
    <t>A04</t>
  </si>
  <si>
    <t>A12</t>
  </si>
  <si>
    <t>Armari Alt 87x43x210 Serie 02</t>
  </si>
  <si>
    <t>A13</t>
  </si>
  <si>
    <t>A14</t>
  </si>
  <si>
    <t>A15</t>
  </si>
  <si>
    <t>A03</t>
  </si>
  <si>
    <t>Armari mig 02 de 87x43x142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</si>
  <si>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</si>
  <si>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</si>
  <si>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</si>
  <si>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</si>
  <si>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</si>
  <si>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</si>
  <si>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</si>
  <si>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</si>
  <si>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</si>
  <si>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A31</t>
  </si>
  <si>
    <t>A32</t>
  </si>
  <si>
    <t>A33</t>
  </si>
  <si>
    <t>A34</t>
  </si>
  <si>
    <t>A35</t>
  </si>
  <si>
    <t>A36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</si>
  <si>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</si>
  <si>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</si>
  <si>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</si>
  <si>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</si>
  <si>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</si>
  <si>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</si>
  <si>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</si>
  <si>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</si>
  <si>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</si>
  <si>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</si>
  <si>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A53</t>
  </si>
  <si>
    <t>A54</t>
  </si>
  <si>
    <t>A10</t>
  </si>
  <si>
    <t>Armari alt 02 de 87x43x210</t>
  </si>
  <si>
    <t>A07</t>
  </si>
  <si>
    <t>A11</t>
  </si>
  <si>
    <t>A08</t>
  </si>
  <si>
    <t>A02</t>
  </si>
  <si>
    <t>A01</t>
  </si>
  <si>
    <t>A75</t>
  </si>
  <si>
    <t>A76</t>
  </si>
  <si>
    <t>A77</t>
  </si>
  <si>
    <t>A37</t>
  </si>
  <si>
    <t>Armari baix 02 de 87x43x73</t>
  </si>
  <si>
    <t>A38</t>
  </si>
  <si>
    <t>A39</t>
  </si>
  <si>
    <t>A50</t>
  </si>
  <si>
    <t>A51</t>
  </si>
  <si>
    <t>A52</t>
  </si>
  <si>
    <t>A28</t>
  </si>
  <si>
    <t>A29</t>
  </si>
  <si>
    <t>A30</t>
  </si>
  <si>
    <t>T03</t>
  </si>
  <si>
    <t>Taula 02 de 180x80</t>
  </si>
  <si>
    <t>T05</t>
  </si>
  <si>
    <t>T06</t>
  </si>
  <si>
    <t>Ala 02 de 100x57 blanc/alumini</t>
  </si>
  <si>
    <t>T02</t>
  </si>
  <si>
    <t>Faldon 02 de 140x43 blanc</t>
  </si>
  <si>
    <t>T01</t>
  </si>
  <si>
    <t>Taula reunions rodona 120</t>
  </si>
  <si>
    <t>T04</t>
  </si>
  <si>
    <t>T07</t>
  </si>
  <si>
    <t>Taula de reunions rectangular</t>
  </si>
  <si>
    <t>CA03</t>
  </si>
  <si>
    <t>Cadira aplilable amb 4 potes</t>
  </si>
  <si>
    <t>CA04</t>
  </si>
  <si>
    <t>CA05</t>
  </si>
  <si>
    <t>CA06</t>
  </si>
  <si>
    <t>CA07</t>
  </si>
  <si>
    <t>CA08</t>
  </si>
  <si>
    <t>CA09</t>
  </si>
  <si>
    <t>CA10</t>
  </si>
  <si>
    <t>CA11</t>
  </si>
  <si>
    <t>CA12</t>
  </si>
  <si>
    <t>CA13</t>
  </si>
  <si>
    <t>CA14</t>
  </si>
  <si>
    <t>CA15</t>
  </si>
  <si>
    <t>CA16</t>
  </si>
  <si>
    <t>CA17</t>
  </si>
  <si>
    <t>CA18</t>
  </si>
  <si>
    <t>CA19</t>
  </si>
  <si>
    <t>CA20</t>
  </si>
  <si>
    <t>CA21</t>
  </si>
  <si>
    <t>CA22</t>
  </si>
  <si>
    <t>CA23</t>
  </si>
  <si>
    <t>CA24</t>
  </si>
  <si>
    <t>CA25</t>
  </si>
  <si>
    <t>CA26</t>
  </si>
  <si>
    <t>CA27</t>
  </si>
  <si>
    <t>CA28</t>
  </si>
  <si>
    <t>CA29</t>
  </si>
  <si>
    <t>CA30</t>
  </si>
  <si>
    <t>CG02</t>
  </si>
  <si>
    <t>Cadira giratòria amb respatller</t>
  </si>
  <si>
    <t>CG03</t>
  </si>
  <si>
    <t>CG04</t>
  </si>
  <si>
    <t>CG05</t>
  </si>
  <si>
    <t>CG06</t>
  </si>
  <si>
    <t>CG07</t>
  </si>
  <si>
    <t>CG08</t>
  </si>
  <si>
    <t>CG09</t>
  </si>
  <si>
    <t>CG10</t>
  </si>
  <si>
    <t>CG11</t>
  </si>
  <si>
    <t>CG12</t>
  </si>
  <si>
    <t>CG13</t>
  </si>
  <si>
    <t>CG14</t>
  </si>
  <si>
    <t>CG15</t>
  </si>
  <si>
    <t>CG16</t>
  </si>
  <si>
    <t>CG17</t>
  </si>
  <si>
    <t>CG18</t>
  </si>
  <si>
    <t>CG19</t>
  </si>
  <si>
    <t>CG20</t>
  </si>
  <si>
    <t>CG21</t>
  </si>
  <si>
    <t>CG22</t>
  </si>
  <si>
    <t>CG23</t>
  </si>
  <si>
    <t>CG24</t>
  </si>
  <si>
    <t>CG25</t>
  </si>
  <si>
    <t>CG26</t>
  </si>
  <si>
    <t>CG27</t>
  </si>
  <si>
    <t>CG28</t>
  </si>
  <si>
    <t>CG29</t>
  </si>
  <si>
    <t>CG30</t>
  </si>
  <si>
    <t>CG31</t>
  </si>
  <si>
    <t>CG32</t>
  </si>
  <si>
    <t>CG33</t>
  </si>
  <si>
    <t>CG34</t>
  </si>
  <si>
    <t>CG35</t>
  </si>
  <si>
    <t>CG36</t>
  </si>
  <si>
    <t>CG37</t>
  </si>
  <si>
    <t>CG38</t>
  </si>
  <si>
    <t>CG39</t>
  </si>
  <si>
    <t>CG40</t>
  </si>
  <si>
    <t>CG41</t>
  </si>
  <si>
    <t>CG42</t>
  </si>
  <si>
    <t>CG43</t>
  </si>
  <si>
    <t>CG44</t>
  </si>
  <si>
    <t>CG45</t>
  </si>
  <si>
    <t>CG46</t>
  </si>
  <si>
    <t>CG47</t>
  </si>
  <si>
    <t>CG48</t>
  </si>
  <si>
    <t>25/09/2008</t>
  </si>
  <si>
    <t>10/0975</t>
  </si>
  <si>
    <t>Ofiprix</t>
  </si>
  <si>
    <t>BM1</t>
  </si>
  <si>
    <t>Buc metàl·lic caixa/arxiu 9N140612S380</t>
  </si>
  <si>
    <t>BM2</t>
  </si>
  <si>
    <t>BM3</t>
  </si>
  <si>
    <t>BM4</t>
  </si>
  <si>
    <t>BM5</t>
  </si>
  <si>
    <t>BM6</t>
  </si>
  <si>
    <t>BM7</t>
  </si>
  <si>
    <t>BM8</t>
  </si>
  <si>
    <t>BM9</t>
  </si>
  <si>
    <t>BM10</t>
  </si>
  <si>
    <t>BM11</t>
  </si>
  <si>
    <t>T26</t>
  </si>
  <si>
    <t>Taula biblioteca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</si>
  <si>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</si>
  <si>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</si>
  <si>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</si>
  <si>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</si>
  <si>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</si>
  <si>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</si>
  <si>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</si>
  <si>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</si>
  <si>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</si>
  <si>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</si>
  <si>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</si>
  <si>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</si>
  <si>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</si>
  <si>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</si>
  <si>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</si>
  <si>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</si>
  <si>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</si>
  <si>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</si>
  <si>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</si>
  <si>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AR01</t>
  </si>
  <si>
    <t>Armari Rock 43x43x81</t>
  </si>
  <si>
    <t>CA31</t>
  </si>
  <si>
    <t>Cadira 1300 biblioteca</t>
  </si>
  <si>
    <t>CA32</t>
  </si>
  <si>
    <t>CA33</t>
  </si>
  <si>
    <t>CA34</t>
  </si>
  <si>
    <t>CA35</t>
  </si>
  <si>
    <t>CA36</t>
  </si>
  <si>
    <t>CA37</t>
  </si>
  <si>
    <t>CA38</t>
  </si>
  <si>
    <t>CA39</t>
  </si>
  <si>
    <t>CA40</t>
  </si>
  <si>
    <t>CA41</t>
  </si>
  <si>
    <t>CA42</t>
  </si>
  <si>
    <t>CA43</t>
  </si>
  <si>
    <t>CA44</t>
  </si>
  <si>
    <t>CA45</t>
  </si>
  <si>
    <t>CA46</t>
  </si>
  <si>
    <t>CA47</t>
  </si>
  <si>
    <t>CA48</t>
  </si>
  <si>
    <t>CA49</t>
  </si>
  <si>
    <t>CA50</t>
  </si>
  <si>
    <t>CA51</t>
  </si>
  <si>
    <t>CA52</t>
  </si>
  <si>
    <t>CA53</t>
  </si>
  <si>
    <t>CA54</t>
  </si>
  <si>
    <t>CA55</t>
  </si>
  <si>
    <t>CA56</t>
  </si>
  <si>
    <t>CA57</t>
  </si>
  <si>
    <t>CA58</t>
  </si>
  <si>
    <t>CA59</t>
  </si>
  <si>
    <t>CA60</t>
  </si>
  <si>
    <t>CA61</t>
  </si>
  <si>
    <t>CA62</t>
  </si>
  <si>
    <t>CA63</t>
  </si>
  <si>
    <t>CA64</t>
  </si>
  <si>
    <t>CA65</t>
  </si>
  <si>
    <t>CA66</t>
  </si>
  <si>
    <t>CA67</t>
  </si>
  <si>
    <t>CA68</t>
  </si>
  <si>
    <t>CA69</t>
  </si>
  <si>
    <t>CA70</t>
  </si>
  <si>
    <t>CA71</t>
  </si>
  <si>
    <t>P01</t>
  </si>
  <si>
    <t xml:space="preserve">Perchero Metall negre </t>
  </si>
  <si>
    <t>P02</t>
  </si>
  <si>
    <t>P03</t>
  </si>
  <si>
    <t>P04</t>
  </si>
  <si>
    <t>PB01</t>
  </si>
  <si>
    <t>Pisarra blanca 150x121</t>
  </si>
  <si>
    <t>A55</t>
  </si>
  <si>
    <t>Armari estant alt 02 87x43x210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</si>
  <si>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</si>
  <si>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</si>
  <si>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</si>
  <si>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</si>
  <si>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</si>
  <si>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</si>
  <si>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</si>
  <si>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</si>
  <si>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</si>
  <si>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</si>
  <si>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</si>
  <si>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</si>
  <si>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</si>
  <si>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</si>
  <si>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</si>
  <si>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</si>
  <si>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</si>
  <si>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</si>
  <si>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</si>
  <si>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M01</t>
  </si>
  <si>
    <t>Prestatgeria metàl·lica C.Documentació</t>
  </si>
  <si>
    <t>M02</t>
  </si>
  <si>
    <t>M03</t>
  </si>
  <si>
    <t>M04</t>
  </si>
  <si>
    <t>M05</t>
  </si>
  <si>
    <t>2016</t>
  </si>
  <si>
    <t>30-5-16</t>
  </si>
  <si>
    <t>T46</t>
  </si>
  <si>
    <t>Taula reunions blanc/plata</t>
  </si>
  <si>
    <t>T47</t>
  </si>
  <si>
    <t>15-07-16</t>
  </si>
  <si>
    <t>CG49</t>
  </si>
  <si>
    <t>Cadira N1 sense braços, recolzacaps. Burdeus</t>
  </si>
  <si>
    <t>2018</t>
  </si>
  <si>
    <t>14-07-18</t>
  </si>
  <si>
    <t>NE01</t>
  </si>
  <si>
    <t>Nevera BEKO TS 190320 - OHB</t>
  </si>
  <si>
    <t>22-05-18</t>
  </si>
  <si>
    <t>Taula 180*80 Administració</t>
  </si>
  <si>
    <t>T48</t>
  </si>
  <si>
    <t>Taula auxiliar 160*60 Administració</t>
  </si>
  <si>
    <t>T49</t>
  </si>
  <si>
    <t xml:space="preserve">Taula reunions sala petita 140*160 </t>
  </si>
  <si>
    <t>30-05-2018</t>
  </si>
  <si>
    <t>CA72</t>
  </si>
  <si>
    <t>Cadira confident negra estructura plata</t>
  </si>
  <si>
    <t>CA73</t>
  </si>
  <si>
    <t>CA74</t>
  </si>
  <si>
    <t>CA75</t>
  </si>
  <si>
    <t>CA76</t>
  </si>
  <si>
    <t>CA77</t>
  </si>
  <si>
    <t>CA78</t>
  </si>
  <si>
    <t>CA79</t>
  </si>
  <si>
    <t>Cadira giratoria STAY sense braços negra</t>
  </si>
  <si>
    <t>CG50</t>
  </si>
  <si>
    <t>CG51</t>
  </si>
  <si>
    <t>CG52</t>
  </si>
  <si>
    <t>CG53</t>
  </si>
  <si>
    <t>CG54</t>
  </si>
  <si>
    <t>CG55</t>
  </si>
  <si>
    <t>CG56</t>
  </si>
  <si>
    <t>T50</t>
  </si>
  <si>
    <t>Taula 160*80 Estadística / Treball de camp</t>
  </si>
  <si>
    <t>T51</t>
  </si>
  <si>
    <t>T52</t>
  </si>
  <si>
    <t>T53</t>
  </si>
  <si>
    <t>T54</t>
  </si>
  <si>
    <t>T55</t>
  </si>
  <si>
    <t>B17</t>
  </si>
  <si>
    <t>Buc 3 calaixos Estadística / Treball de camp</t>
  </si>
  <si>
    <t>B18</t>
  </si>
  <si>
    <t>B19</t>
  </si>
  <si>
    <t>B20</t>
  </si>
  <si>
    <t>B21</t>
  </si>
  <si>
    <t>B22</t>
  </si>
  <si>
    <t>B23</t>
  </si>
  <si>
    <t>B24</t>
  </si>
  <si>
    <t>15/04/2019</t>
  </si>
  <si>
    <t>TLF02</t>
  </si>
  <si>
    <t>Telèfon Neo 3750 - SEU Gràcia</t>
  </si>
  <si>
    <t>TLF03</t>
  </si>
  <si>
    <t>TLF04</t>
  </si>
  <si>
    <t>TLF05</t>
  </si>
  <si>
    <t>TLF06</t>
  </si>
  <si>
    <t>TLF07</t>
  </si>
  <si>
    <t>TLF08</t>
  </si>
  <si>
    <t>TLF09</t>
  </si>
  <si>
    <t>TLF01</t>
  </si>
  <si>
    <t>Telèfon Neo 4700 - SEU Gràcia</t>
  </si>
  <si>
    <t>16/05/2019</t>
  </si>
  <si>
    <t>TLF10</t>
  </si>
  <si>
    <t>10/07/2019</t>
  </si>
  <si>
    <t>NE02</t>
  </si>
  <si>
    <t>Nevera Indesit SI6 1 W Independiente 322L A+BI</t>
  </si>
  <si>
    <t>15/10/2019</t>
  </si>
  <si>
    <t>T56</t>
  </si>
  <si>
    <t>Taula 160*80 Administració RRHH</t>
  </si>
  <si>
    <t>2020</t>
  </si>
  <si>
    <t>10/07/2020</t>
  </si>
  <si>
    <t>F/2020/193</t>
  </si>
  <si>
    <t>Mampara portable Metracrilat 120A (25 und)</t>
  </si>
  <si>
    <t>F/2020/194</t>
  </si>
  <si>
    <t>Mampara portable Metracrilat 120A (6 und)</t>
  </si>
  <si>
    <t>25/11/2020</t>
  </si>
  <si>
    <t>F/2020/338</t>
  </si>
  <si>
    <t>Mampara portable Metracrilat 120A (15 und)</t>
  </si>
  <si>
    <t>2021</t>
  </si>
  <si>
    <t>15/03/2021</t>
  </si>
  <si>
    <t>F/2021/65</t>
  </si>
  <si>
    <t>Ala Taula (Comunicació)</t>
  </si>
  <si>
    <t>BUC 3 CALAIXOS (Comunicació)</t>
  </si>
  <si>
    <t>30/06/2022</t>
  </si>
  <si>
    <t>F/2022/197</t>
  </si>
  <si>
    <t>Cadira sense braços</t>
  </si>
  <si>
    <t>Barrerra Fònica</t>
  </si>
  <si>
    <t>23/12/2022</t>
  </si>
  <si>
    <t>F/2022/456</t>
  </si>
  <si>
    <t>2023</t>
  </si>
  <si>
    <t>28/02/2023</t>
  </si>
  <si>
    <t>F/2023/065</t>
  </si>
  <si>
    <t>28/02/2022</t>
  </si>
  <si>
    <t>Taula 180x80 amb ala</t>
  </si>
  <si>
    <t>BUC 3 calaixos</t>
  </si>
  <si>
    <t>Taula 160x80</t>
  </si>
  <si>
    <t>15/05/2023</t>
  </si>
  <si>
    <t>F/2023/179</t>
  </si>
  <si>
    <t>Baixes mobiliari 31/12/2024</t>
  </si>
  <si>
    <t xml:space="preserve">(2170) Equips x a Processos d'Informació </t>
  </si>
  <si>
    <t>APLICACIÓ 63600</t>
  </si>
  <si>
    <t>Codi comptable</t>
  </si>
  <si>
    <t>REGISTRE</t>
  </si>
  <si>
    <t>TERCER</t>
  </si>
  <si>
    <t>Tipus</t>
  </si>
  <si>
    <t>30/05/2014</t>
  </si>
  <si>
    <t>IERMB</t>
  </si>
  <si>
    <t>TORRE</t>
  </si>
  <si>
    <t>IERMB-TA01</t>
  </si>
  <si>
    <t>Ordinador FOXEN i5 3470 3.2 Ghz E0-3F-49-19-71-E6</t>
  </si>
  <si>
    <t>IERMB-TA02</t>
  </si>
  <si>
    <t>Ordinador FOXEN i5 3470 3.2 Ghz E0-3F-49-19-72-91</t>
  </si>
  <si>
    <t>IERMB-TA03</t>
  </si>
  <si>
    <t>Ordinador FOXEN i5 3470 3.2 Ghz E0-3F-49-1A-9C-A3</t>
  </si>
  <si>
    <t>IERMB-TA04</t>
  </si>
  <si>
    <t>Ordinador FOXEN i5 3470 3.2 Ghz E0-3F-49-1A-9C-AD</t>
  </si>
  <si>
    <t>IERMB-TA05</t>
  </si>
  <si>
    <t>Ordinador FOXEN i5 3470 3.2 Ghz E0-3F-49-19-72-D2</t>
  </si>
  <si>
    <t>IERMB-TA06</t>
  </si>
  <si>
    <t>Ordinador FOXEN i5 3470 3.2 Ghz E0-3F-49-1A-9C-A2</t>
  </si>
  <si>
    <t>IERMB-TA07</t>
  </si>
  <si>
    <t>Ordinador FOXEN i5 3470 3.2 Ghz E0-3F-49-1A-9C-03</t>
  </si>
  <si>
    <t>IERMB-TA09</t>
  </si>
  <si>
    <t>Ordinador FOXEN i5 3470 3.2 Ghz E0-3F-49-1A-96-5E</t>
  </si>
  <si>
    <t>IERMB-TA10</t>
  </si>
  <si>
    <t>Ordinador FOXEN i5 3470 3.2 Ghz E0-3F-49-1A-9C-B0</t>
  </si>
  <si>
    <t>IERMB-TA11</t>
  </si>
  <si>
    <t>Ordinador FOXEN i5 3470 3.2 Ghz E0-3F-49-1A-9C-B5</t>
  </si>
  <si>
    <t>PANTALLA</t>
  </si>
  <si>
    <t>IERMB-PA01</t>
  </si>
  <si>
    <t>Pantalla MN.HP Elitedisplay E231 LED 23"</t>
  </si>
  <si>
    <t>IERMB-PA02</t>
  </si>
  <si>
    <t>IERMB-PA03</t>
  </si>
  <si>
    <t>IERMB-PA04</t>
  </si>
  <si>
    <t>10/12/2014</t>
  </si>
  <si>
    <t>IERMB-TD01</t>
  </si>
  <si>
    <t>Ordinador FOXEN i5 4760 3.4 Ghz 10-C3-7B-95-39-96</t>
  </si>
  <si>
    <t>IERMB-TD02</t>
  </si>
  <si>
    <t>Ordinador FOXEN i5 4760 3.4 Ghz 10-C3-7B-95-39-5E</t>
  </si>
  <si>
    <t>IERMB-TD03</t>
  </si>
  <si>
    <t>Ordinador FOXEN i5 4760 3.4 Ghz 10-C3-7B-95-39-B8</t>
  </si>
  <si>
    <t>IERMB-TD04</t>
  </si>
  <si>
    <t>Ordinador FOXEN i5 4760 3.4 Ghz 10-C3-7B-95-39-B6</t>
  </si>
  <si>
    <t>IERMB-TD05</t>
  </si>
  <si>
    <t>Ordinador FOXEN i5 4760 3.4 Ghz 10-C3-7B-95-39-A7</t>
  </si>
  <si>
    <t>PORTATIL</t>
  </si>
  <si>
    <t>IERMB-ND01</t>
  </si>
  <si>
    <t>HP PROBOOK 640 i5 4210M 2.6 Ghz 38-63-BB-B5-6F-48</t>
  </si>
  <si>
    <t>13/04/2015</t>
  </si>
  <si>
    <t>IERMB-NE01</t>
  </si>
  <si>
    <t>Portàtil Toshiba Tecra Z40-A-15C VGalletto</t>
  </si>
  <si>
    <t>05/05/2016</t>
  </si>
  <si>
    <t>IERMB-TH02</t>
  </si>
  <si>
    <t>Ordinador FOXEN i5 4690 3,5 Ghz</t>
  </si>
  <si>
    <t>IERMB-TH03</t>
  </si>
  <si>
    <t>IERMB-TH04</t>
  </si>
  <si>
    <t>IERMB-TH05</t>
  </si>
  <si>
    <t>IERMB-TH01</t>
  </si>
  <si>
    <t>Ordinador FOXEN i7 4770 3,4 Ghz</t>
  </si>
  <si>
    <t>IERMB-PH01</t>
  </si>
  <si>
    <t xml:space="preserve">Pantalla BENQ GL2450HT LED 24"" </t>
  </si>
  <si>
    <t>11/05/2016</t>
  </si>
  <si>
    <t>VARIS</t>
  </si>
  <si>
    <t>IERMB-VI01</t>
  </si>
  <si>
    <t>Logitec Conference group - Videoconferencia</t>
  </si>
  <si>
    <t>12/05/2016</t>
  </si>
  <si>
    <t>DISC DUR</t>
  </si>
  <si>
    <t>IERMB-HQ02</t>
  </si>
  <si>
    <t>Disc dur QNAP TURBO NAS TS-453A</t>
  </si>
  <si>
    <t>12/07/2016</t>
  </si>
  <si>
    <t>IERMB-TK01</t>
  </si>
  <si>
    <t>IERMB-TK02</t>
  </si>
  <si>
    <t>IERMB-TK03</t>
  </si>
  <si>
    <t>IERMB-PK01</t>
  </si>
  <si>
    <t>IERMB-PK02</t>
  </si>
  <si>
    <t>IERMB-PK03</t>
  </si>
  <si>
    <t>18/05/2017</t>
  </si>
  <si>
    <t>IERMB-TL01</t>
  </si>
  <si>
    <t>Ordinador FOXEN i7 6700 3,4 Ghz</t>
  </si>
  <si>
    <t>IERMB-TL02</t>
  </si>
  <si>
    <t>IERMB-TL03</t>
  </si>
  <si>
    <t>IERMB-TL04</t>
  </si>
  <si>
    <t>IERMB-TL05</t>
  </si>
  <si>
    <t>IERMB-PL01</t>
  </si>
  <si>
    <t>IERMB-PL02</t>
  </si>
  <si>
    <t>IERMB-PL03</t>
  </si>
  <si>
    <t>IERMB-PL04</t>
  </si>
  <si>
    <t>IERMB-PL05</t>
  </si>
  <si>
    <t>IERMB-PL06</t>
  </si>
  <si>
    <t>IERMB-PL07</t>
  </si>
  <si>
    <t>IERMB-PL08</t>
  </si>
  <si>
    <t>27/07/2017</t>
  </si>
  <si>
    <t>SERVIDOR</t>
  </si>
  <si>
    <t>IERMB-WM01</t>
  </si>
  <si>
    <t>Workstation E5-1620 V4</t>
  </si>
  <si>
    <t>IERMB-TM01</t>
  </si>
  <si>
    <t>IERMB-TM02</t>
  </si>
  <si>
    <t>IERMB-PM01</t>
  </si>
  <si>
    <t>IERMB-PM02</t>
  </si>
  <si>
    <t>29/09/2017</t>
  </si>
  <si>
    <t>IERMB-TN01</t>
  </si>
  <si>
    <t>IERMB-TN02</t>
  </si>
  <si>
    <t>20/04/2018</t>
  </si>
  <si>
    <t>IERMB-TO01</t>
  </si>
  <si>
    <t>Ordinador FOXEN i7 7700 3,4 Ghz</t>
  </si>
  <si>
    <t>31/05/2018</t>
  </si>
  <si>
    <t>IERMB-TP01</t>
  </si>
  <si>
    <t>IERMB-TP02</t>
  </si>
  <si>
    <t>IERMB-TP03</t>
  </si>
  <si>
    <t>IERMB-TP04</t>
  </si>
  <si>
    <t>IERMB-TP05</t>
  </si>
  <si>
    <t>IERMB-TP06</t>
  </si>
  <si>
    <t>IERMB-TP07</t>
  </si>
  <si>
    <t>IERMB-TP08</t>
  </si>
  <si>
    <t>IERMB-TP09</t>
  </si>
  <si>
    <t>IERMB-TP10</t>
  </si>
  <si>
    <t>IERMB-TP11</t>
  </si>
  <si>
    <t>IERMB-PP01</t>
  </si>
  <si>
    <t>IERMB-PP02</t>
  </si>
  <si>
    <t>IERMB-PP03</t>
  </si>
  <si>
    <t>IERMB-PP04</t>
  </si>
  <si>
    <t>IERMB-PP05</t>
  </si>
  <si>
    <t>IERMB-PP06</t>
  </si>
  <si>
    <t>IERMB-PP07</t>
  </si>
  <si>
    <t>IERMB-PP08</t>
  </si>
  <si>
    <t>IERMB-PP09</t>
  </si>
  <si>
    <t>18/09/2018</t>
  </si>
  <si>
    <t>OHB</t>
  </si>
  <si>
    <t>IERMB_OHB_TQ01</t>
  </si>
  <si>
    <t>Ordinador TTL Teknoslim 350W H110 I7-7700 16 GB</t>
  </si>
  <si>
    <t>IERMB_OHB_TQ02</t>
  </si>
  <si>
    <t>27/12/2018</t>
  </si>
  <si>
    <t>IERMB_OHB_TR01</t>
  </si>
  <si>
    <t>Ordinador DELL PRECISION 3630 MT - Joffre López</t>
  </si>
  <si>
    <t>IERMB_OHB_PR01</t>
  </si>
  <si>
    <t>PANTALLA MN. BENQ 24"</t>
  </si>
  <si>
    <t>IERMB_OHB_PR02</t>
  </si>
  <si>
    <t>IERMB_OHB_PR03</t>
  </si>
  <si>
    <t>IERMB_OHB_PR04</t>
  </si>
  <si>
    <t>IERMB_OHB_DR01</t>
  </si>
  <si>
    <t>Disc NASS xarxa: QNAP TURBO NAS</t>
  </si>
  <si>
    <t>22/05/2019</t>
  </si>
  <si>
    <t>IERMB_TQ01</t>
  </si>
  <si>
    <t>Ordinador Foxen i7 8700 3,2 GHZ</t>
  </si>
  <si>
    <t>IERMB_TQ02</t>
  </si>
  <si>
    <t>IERMB_TQ03</t>
  </si>
  <si>
    <t>IERMB_TQ04</t>
  </si>
  <si>
    <t>IERMB_PQ01</t>
  </si>
  <si>
    <t>Pantalla MN. BENQ GL2450HT LED 24"</t>
  </si>
  <si>
    <t>IERMB_PQ02</t>
  </si>
  <si>
    <t>IERMB_PQ03</t>
  </si>
  <si>
    <t>22/05/2020</t>
  </si>
  <si>
    <t>IERMB_PQ04</t>
  </si>
  <si>
    <t>IERMB_NQ01</t>
  </si>
  <si>
    <t>Portàtil DELL LATITUDE 5590-J137X i7 8650U</t>
  </si>
  <si>
    <t>IERMB_HQ01</t>
  </si>
  <si>
    <t>Disc dur Kington SSDNOW A400 240GB SA400S37/240G</t>
  </si>
  <si>
    <t>01/08/2019</t>
  </si>
  <si>
    <t>AMP01</t>
  </si>
  <si>
    <t xml:space="preserve">Amplificador cobertura telèfons - SEU Gràcia </t>
  </si>
  <si>
    <t>29/10/2019</t>
  </si>
  <si>
    <t>IERMB_PR01</t>
  </si>
  <si>
    <t>30/12/2019</t>
  </si>
  <si>
    <t>IERMB_BS01</t>
  </si>
  <si>
    <t>Tablet Huawei mediapad T5 10,1"</t>
  </si>
  <si>
    <t>18/12/2019</t>
  </si>
  <si>
    <t>IIAB</t>
  </si>
  <si>
    <t>IERMB_IIAB_P01</t>
  </si>
  <si>
    <t>IERMB_IIAB_P02</t>
  </si>
  <si>
    <t>IERMB_IIAB_P03</t>
  </si>
  <si>
    <t>IERMB_IIAB_P04</t>
  </si>
  <si>
    <t>IERMB_OHB_SAI</t>
  </si>
  <si>
    <t xml:space="preserve">SAI Salicru SPS Advance T </t>
  </si>
  <si>
    <t>25/02/2020</t>
  </si>
  <si>
    <t>F/2020/63</t>
  </si>
  <si>
    <t>IERMB-PT01</t>
  </si>
  <si>
    <t>Monitor Hannspree HE245HPB</t>
  </si>
  <si>
    <t>IERMB-PT02</t>
  </si>
  <si>
    <t>IERMB-PT03</t>
  </si>
  <si>
    <t>IERMB-PT04</t>
  </si>
  <si>
    <t>IERMB-PT05</t>
  </si>
  <si>
    <t>IERMB-PT06</t>
  </si>
  <si>
    <t>IERMB-PT07</t>
  </si>
  <si>
    <t>IERMB-PT08</t>
  </si>
  <si>
    <t>10/10/2020</t>
  </si>
  <si>
    <t>F/2020/277</t>
  </si>
  <si>
    <t>IERMB-MY01</t>
  </si>
  <si>
    <t>Ordinador APPLE iMAC (I+D)</t>
  </si>
  <si>
    <t>F/2020/292</t>
  </si>
  <si>
    <t>IERMB-TU01</t>
  </si>
  <si>
    <t>Ordinador TTL TEKNOSLIM (MICRO I5-9500)</t>
  </si>
  <si>
    <t>IERMB-TU02</t>
  </si>
  <si>
    <t>Ordinador  TTL TEKNOSLIM (MICRO I5-9500)</t>
  </si>
  <si>
    <t>IERMB-TU03</t>
  </si>
  <si>
    <t>IERMB-TU04</t>
  </si>
  <si>
    <t>10/11/2020</t>
  </si>
  <si>
    <t>F/2020/319</t>
  </si>
  <si>
    <t>IERMB-BV01</t>
  </si>
  <si>
    <t>Tablet SAMSUNG TAB A7V</t>
  </si>
  <si>
    <t>F/2020/324</t>
  </si>
  <si>
    <t>IERMB-WX01</t>
  </si>
  <si>
    <t>HP WORKSTATITON Z4</t>
  </si>
  <si>
    <t>28/12/2020</t>
  </si>
  <si>
    <t>F/2020/381</t>
  </si>
  <si>
    <t>IERMB_OHB_N01</t>
  </si>
  <si>
    <t>HP PROBOOK 450 G7</t>
  </si>
  <si>
    <t>IERMB_OHB_P01</t>
  </si>
  <si>
    <t>Pantalla  MIN. BENQ BL2405HT LED 24"</t>
  </si>
  <si>
    <t>IERMB_OHB_P02</t>
  </si>
  <si>
    <t>IERMB_OHB_N02</t>
  </si>
  <si>
    <t>Portàtil DELL LATITUDE 5510-CJ3P3 i7 10610U QC</t>
  </si>
  <si>
    <t>IERMB_OHB_WC01</t>
  </si>
  <si>
    <t>LOGITECH WEBCAM C270</t>
  </si>
  <si>
    <t>IERMB_OHB_WC02</t>
  </si>
  <si>
    <t>LOGITECH WEBCAM C271</t>
  </si>
  <si>
    <t>IERMB_OHB_WC03</t>
  </si>
  <si>
    <t>LOGITECH WEBCAM C272</t>
  </si>
  <si>
    <t>IERMB_OHB_WC04</t>
  </si>
  <si>
    <t>LOGITECH WEBCAM C273</t>
  </si>
  <si>
    <t>12/01/2021</t>
  </si>
  <si>
    <t>F/2021/9</t>
  </si>
  <si>
    <t>IERMB_OHB_N03</t>
  </si>
  <si>
    <t>OHB_Ordinador Portàtil_HP PROBOOK 450 G7</t>
  </si>
  <si>
    <t>IERMB_OHB_N04</t>
  </si>
  <si>
    <t>IERMB_OHB_N05</t>
  </si>
  <si>
    <t>OHB_Ordinador Portàtil_DELL latitud 5510-CJ3P3 i7</t>
  </si>
  <si>
    <t>IERMB_OHB_N06</t>
  </si>
  <si>
    <t>19/01/2021</t>
  </si>
  <si>
    <t>F/2021/13</t>
  </si>
  <si>
    <t>PTII-01</t>
  </si>
  <si>
    <t>IIAB_Portàtil LENOVO THINKBOOK 15</t>
  </si>
  <si>
    <t>PTII-02</t>
  </si>
  <si>
    <t>PTII-03</t>
  </si>
  <si>
    <t>PTII-04</t>
  </si>
  <si>
    <t>Ma4SURE (M.Jose)</t>
  </si>
  <si>
    <t>F/2021/143</t>
  </si>
  <si>
    <t>IERMB_NZ01</t>
  </si>
  <si>
    <t>IERMB_Portàtil LENOVO THINKBOOK i5</t>
  </si>
  <si>
    <t>MA4SURE (Alter)</t>
  </si>
  <si>
    <t>IERMB_NZ02</t>
  </si>
  <si>
    <t>IERMB_NZ03</t>
  </si>
  <si>
    <t>IERMB_NZ04</t>
  </si>
  <si>
    <t>IERMB-PZ01</t>
  </si>
  <si>
    <t>Pantalla SAMSUNG LED 24"</t>
  </si>
  <si>
    <t>IERMB-PZ02</t>
  </si>
  <si>
    <t>IERMB-PZ03</t>
  </si>
  <si>
    <t>IERMB-PZ04</t>
  </si>
  <si>
    <t>IERMB-HQZ01</t>
  </si>
  <si>
    <t>QNAP TURBO NAS SATA</t>
  </si>
  <si>
    <t>IERMB-HQZ01-1</t>
  </si>
  <si>
    <t>HD WD SERIE RED NAS PRO</t>
  </si>
  <si>
    <t>IERMB-HQZ01-2</t>
  </si>
  <si>
    <t>IERMB-HQZ01-3</t>
  </si>
  <si>
    <t>IERMB-HQZ01-4</t>
  </si>
  <si>
    <t>F/2021/180</t>
  </si>
  <si>
    <t>IERMB-HQAJ01</t>
  </si>
  <si>
    <t>DISC DUR_KINGSTON</t>
  </si>
  <si>
    <t>IERMB-HQAJ02</t>
  </si>
  <si>
    <t>DISC DUR_SEAGATE 4TB</t>
  </si>
  <si>
    <t>3/12/2021</t>
  </si>
  <si>
    <t>F/2021/316</t>
  </si>
  <si>
    <t>DII-01</t>
  </si>
  <si>
    <t>IIAB_NASS_ SYNOLOGY DISKSTATION DS420+ (INTEL CELERON)</t>
  </si>
  <si>
    <t>17/12/2021</t>
  </si>
  <si>
    <t>F/2021/348</t>
  </si>
  <si>
    <t>IERMB-NAC01</t>
  </si>
  <si>
    <t>IERMB_Ordinador LENOVO THINKPAD E15</t>
  </si>
  <si>
    <t>IERMB-NAC02</t>
  </si>
  <si>
    <t>26/01/2022</t>
  </si>
  <si>
    <t>F/2022/015</t>
  </si>
  <si>
    <t>IERMB-PAE01</t>
  </si>
  <si>
    <t>IERMB_Pantalla  VIEWSONIX VG2448 IPS LED 24"</t>
  </si>
  <si>
    <t>IERMB-PAE02</t>
  </si>
  <si>
    <t>04/02/2022</t>
  </si>
  <si>
    <t>F/2022/019</t>
  </si>
  <si>
    <t>IERMB_OHB_NAD01</t>
  </si>
  <si>
    <t>OHB_Portàtil LENOVO THINKBOOK 13s G2</t>
  </si>
  <si>
    <t>IERMB_OHB_AD01</t>
  </si>
  <si>
    <t>OHB_LENOVO USB-MINI DOCK</t>
  </si>
  <si>
    <t>15/03/2022</t>
  </si>
  <si>
    <t>F/2022/060</t>
  </si>
  <si>
    <t>IERMB-TAG01</t>
  </si>
  <si>
    <t>IERMB_Ordinador Foxen i7 11700K 3,8 GHz</t>
  </si>
  <si>
    <t>(21107M)</t>
  </si>
  <si>
    <t>F/2022/061</t>
  </si>
  <si>
    <t>IERMB-PAF01</t>
  </si>
  <si>
    <t>IERMB_Pantalla MN. BENQ XL2411K LED TN 24"</t>
  </si>
  <si>
    <t>IERMB-PAF02</t>
  </si>
  <si>
    <t>IERMB-PAF03</t>
  </si>
  <si>
    <t>IERMB-PAF04</t>
  </si>
  <si>
    <t>IERMB-PAF05</t>
  </si>
  <si>
    <t>IERMB-PAF06</t>
  </si>
  <si>
    <t>17/03/2022</t>
  </si>
  <si>
    <t>F/2022/065</t>
  </si>
  <si>
    <t>IERMB_OHB_TAI01</t>
  </si>
  <si>
    <t>OHB_Ordinador MSI CUBI 5 10m-007BEU  i7</t>
  </si>
  <si>
    <t>25/04/2022</t>
  </si>
  <si>
    <t>F/2022/097</t>
  </si>
  <si>
    <t>IERMB-PAK01</t>
  </si>
  <si>
    <t>IERMB_Pantalla ASUS BE24EQSK IPS LED 23,8"</t>
  </si>
  <si>
    <t>IERMB-PAK02</t>
  </si>
  <si>
    <t>F/2022/098</t>
  </si>
  <si>
    <t>IERMB-NAL01</t>
  </si>
  <si>
    <t>IERMB_Portàtil LENOVO THINKBOOK 15 G2</t>
  </si>
  <si>
    <t>IERMB-NAL02</t>
  </si>
  <si>
    <t>IERMB-NAL03</t>
  </si>
  <si>
    <t>IERMB-NAL04</t>
  </si>
  <si>
    <t>11/05/2022</t>
  </si>
  <si>
    <t>F/2022/127</t>
  </si>
  <si>
    <t>IERMB-NAM01</t>
  </si>
  <si>
    <t>IERMB_PortàtIl LENOVO THINKPAD E15 I5</t>
  </si>
  <si>
    <t>15/06/2022</t>
  </si>
  <si>
    <t>F/2022/171</t>
  </si>
  <si>
    <t>IERMB-NAN01</t>
  </si>
  <si>
    <t>IERMB_Portàtil LENOVO THINKBOOK 15 G2 i5</t>
  </si>
  <si>
    <t>IERMB-NAN02</t>
  </si>
  <si>
    <t>IERMB-NAN03</t>
  </si>
  <si>
    <t>IERMB-NAN04</t>
  </si>
  <si>
    <t>IERMB-NAN05</t>
  </si>
  <si>
    <t>IERMB-NAN06</t>
  </si>
  <si>
    <t>IERMB_Portàtil LENOVO THINKBOOK 14 G2 i5</t>
  </si>
  <si>
    <t>IERMB-NAN07</t>
  </si>
  <si>
    <t>IERMB-NAN08</t>
  </si>
  <si>
    <t>IERMB-NAN09</t>
  </si>
  <si>
    <t>IERMB-NAN010</t>
  </si>
  <si>
    <t>28/06/2022</t>
  </si>
  <si>
    <t>F/2022/188</t>
  </si>
  <si>
    <t>IERMB-HQAT01</t>
  </si>
  <si>
    <t>OHB_Disc Dur SAMSUNG SSD EVO 870 1 TB</t>
  </si>
  <si>
    <t>F/2022/190</t>
  </si>
  <si>
    <t>IERMB-PAO01</t>
  </si>
  <si>
    <t>IERMB-PAO02</t>
  </si>
  <si>
    <t>08/07/2022</t>
  </si>
  <si>
    <t>F/2022/206</t>
  </si>
  <si>
    <t>IERMB-NAP01</t>
  </si>
  <si>
    <t>12/07/2022</t>
  </si>
  <si>
    <t>F/2022/211</t>
  </si>
  <si>
    <t>IERMB-NAQ02</t>
  </si>
  <si>
    <t>IERMB-NAQ03</t>
  </si>
  <si>
    <t>IERMB-NAQ04</t>
  </si>
  <si>
    <t>IERMB-NAQ05</t>
  </si>
  <si>
    <t>IERMB-NAQ01</t>
  </si>
  <si>
    <t>09/09/2022</t>
  </si>
  <si>
    <t>F/2022/283</t>
  </si>
  <si>
    <t>IERMB-HBAS01</t>
  </si>
  <si>
    <t>IERMB_Duplicador de ports DIGITUS DA</t>
  </si>
  <si>
    <t>19/09/2022</t>
  </si>
  <si>
    <t>F/2022/295</t>
  </si>
  <si>
    <t>IERMB-NAR04</t>
  </si>
  <si>
    <t>IERMB-NAR03</t>
  </si>
  <si>
    <t>IERMB-NAR02</t>
  </si>
  <si>
    <t>IERMB-NAR01</t>
  </si>
  <si>
    <t>OHB-IIAB</t>
  </si>
  <si>
    <t>F/2023/003</t>
  </si>
  <si>
    <t>IERMB_OHB_TVBM01</t>
  </si>
  <si>
    <t>OHB_IIAB:  TV 85"" DOLBY DIGITAL PLUS ALTAVEUS 20W</t>
  </si>
  <si>
    <t>F/2023/004</t>
  </si>
  <si>
    <t>IERMB_OHB_VBN01</t>
  </si>
  <si>
    <t>OHB_IIAB: LOGITEC CONFERENCE GROUP</t>
  </si>
  <si>
    <t>F/2023/043</t>
  </si>
  <si>
    <t>IERMB-NAV01</t>
  </si>
  <si>
    <t>IERMB-NAV02</t>
  </si>
  <si>
    <t>IERMB-NAV03</t>
  </si>
  <si>
    <t>IERMB_Portàtil LENOVO THINKBOOK 14 G4 i5</t>
  </si>
  <si>
    <t>IERMB-NAV04</t>
  </si>
  <si>
    <t>IERMB-NAV05</t>
  </si>
  <si>
    <t>IERMB-PAV01</t>
  </si>
  <si>
    <t>IERMB-PAV02</t>
  </si>
  <si>
    <t>IERMB-PAV03</t>
  </si>
  <si>
    <t>IERMB-PAV04</t>
  </si>
  <si>
    <t>IERMB-PAV05</t>
  </si>
  <si>
    <t>F/2023/044</t>
  </si>
  <si>
    <t>IERMB-HQAU01</t>
  </si>
  <si>
    <t>IERMB_Disc Dur SAMSUNG SSD EVO 870 1 TB</t>
  </si>
  <si>
    <t>IERMB-HQAU02</t>
  </si>
  <si>
    <t>IERMB-HQAU03</t>
  </si>
  <si>
    <t>IERMB-HQAU04</t>
  </si>
  <si>
    <t>IERMB-HQAU05</t>
  </si>
  <si>
    <t>IERMB-HBAU01</t>
  </si>
  <si>
    <t>IERMB_DIGITUS DA-70686 USB-C STATION 14 PORTS</t>
  </si>
  <si>
    <t>F/2023/127</t>
  </si>
  <si>
    <t>IERMB_OHB_NAY01</t>
  </si>
  <si>
    <t>OHB_IIAB:Portàtil DELL VOSTRO 3510 9H0F0 i3</t>
  </si>
  <si>
    <t>F/2023/144</t>
  </si>
  <si>
    <t>IERMB-PAW01</t>
  </si>
  <si>
    <t>IERMB_Pantalla ASUS BE24EQK IPS LED 23,8""</t>
  </si>
  <si>
    <t>IERMB-PAW02</t>
  </si>
  <si>
    <t>IERMB-PAW03</t>
  </si>
  <si>
    <t>IERMB-PAW04</t>
  </si>
  <si>
    <t>IERMB-PAW05</t>
  </si>
  <si>
    <t>F/2023/145</t>
  </si>
  <si>
    <t>IERMB-TAX01</t>
  </si>
  <si>
    <t>IERMB_Ordinador Foxen i7 12700K 2,1 GHz</t>
  </si>
  <si>
    <t>IERMB-TAX02</t>
  </si>
  <si>
    <t>IERMB-TAX03</t>
  </si>
  <si>
    <t>F/2023/168</t>
  </si>
  <si>
    <t>IERMB_OHB_NAZ01</t>
  </si>
  <si>
    <t>OHB_portàtil LENOVO THINKBOOK 15 G2</t>
  </si>
  <si>
    <t>F/2023/224</t>
  </si>
  <si>
    <t>IERMB-TVBA01</t>
  </si>
  <si>
    <t xml:space="preserve">IERMB_TV LG 55UQ75006LF  LED 55"" </t>
  </si>
  <si>
    <t>IERMB-VBA01</t>
  </si>
  <si>
    <t>IERMB_4K_Grup logitech Conference</t>
  </si>
  <si>
    <t>F/2023/231</t>
  </si>
  <si>
    <t>MA4SURE (21007I)</t>
  </si>
  <si>
    <t>IERMB_Portàtil APPLE MACBOOK AIR 13,6"</t>
  </si>
  <si>
    <t>F/2023/232</t>
  </si>
  <si>
    <t>IERMB-NBB01</t>
  </si>
  <si>
    <t>IERMB-NBB02</t>
  </si>
  <si>
    <t>IERMB-NBB03</t>
  </si>
  <si>
    <t>IERMB-NBB04</t>
  </si>
  <si>
    <t>IERMB-NBB05</t>
  </si>
  <si>
    <t>IERMB-NBB06</t>
  </si>
  <si>
    <t>IERMB-NBB07</t>
  </si>
  <si>
    <t>IERMB-NBB08</t>
  </si>
  <si>
    <t>IERMB_Portàtil LENOVO THINKBOOK 15 G4 i5</t>
  </si>
  <si>
    <t>IERMB-NBB09</t>
  </si>
  <si>
    <t>IERMB-NBB10</t>
  </si>
  <si>
    <t>F/2023/271</t>
  </si>
  <si>
    <t>IERMB_OHBHB01</t>
  </si>
  <si>
    <t>OHB_DIGITUS DA-70686 USB-C STATION 14 PORTS</t>
  </si>
  <si>
    <t>F/2023/326</t>
  </si>
  <si>
    <t>IERMB-PBE01</t>
  </si>
  <si>
    <t>IERMB_Pantalla ACER V193bb TN LED 19"</t>
  </si>
  <si>
    <t>IERMB-PBE02</t>
  </si>
  <si>
    <t>IERMB-PBE03</t>
  </si>
  <si>
    <t>IERMB_Pantalla ACER V193LAOBMD LED 19"</t>
  </si>
  <si>
    <t>IERMB-PBE04</t>
  </si>
  <si>
    <t>IERMB_Pantalla ACER V196LBMD  LED 19"</t>
  </si>
  <si>
    <t>F/2023/328</t>
  </si>
  <si>
    <t>IERMB_OHB_PBO01</t>
  </si>
  <si>
    <t>OHB_ monitors LG LED 27"" 4k</t>
  </si>
  <si>
    <t>IERMB_OHB_PBO02</t>
  </si>
  <si>
    <t>IERMB_OHB_PBO03</t>
  </si>
  <si>
    <t>F/2023/345</t>
  </si>
  <si>
    <t>IERMB-HQBF01</t>
  </si>
  <si>
    <t>IERMB_SAMSUNG SSD EVO 870 1TB</t>
  </si>
  <si>
    <t>IERMB-HQBF02</t>
  </si>
  <si>
    <t>IERMB-HQBF03</t>
  </si>
  <si>
    <t>IERMB-HQBF04</t>
  </si>
  <si>
    <t>IERMB-HQBF05</t>
  </si>
  <si>
    <t>IERMB-HBBF06</t>
  </si>
  <si>
    <t>IERMB-NBF01</t>
  </si>
  <si>
    <t>IERMB-NBF02</t>
  </si>
  <si>
    <t>IERMB-NBF03</t>
  </si>
  <si>
    <t>IERMB-NBF04</t>
  </si>
  <si>
    <t>IERMB-NBF05</t>
  </si>
  <si>
    <t>F/2023/385</t>
  </si>
  <si>
    <t>IERMB-PBG01</t>
  </si>
  <si>
    <t>IERMB_TV LG 43UR78006LK LED 43" 4K</t>
  </si>
  <si>
    <t>F/2023/445</t>
  </si>
  <si>
    <t>IERMB-NBJ01</t>
  </si>
  <si>
    <t>F/2023/446</t>
  </si>
  <si>
    <t>IERMB_IIAB_NBI01</t>
  </si>
  <si>
    <t>IIAB_Portàtil LENOVO THINKBOOK 15 G4 i5</t>
  </si>
  <si>
    <t>F/2023/447</t>
  </si>
  <si>
    <t>IERMB-NBH02</t>
  </si>
  <si>
    <t>IERMB-NBH03</t>
  </si>
  <si>
    <t>F/2023/448</t>
  </si>
  <si>
    <t>IERMB-NBK01</t>
  </si>
  <si>
    <t>F/2024/043</t>
  </si>
  <si>
    <t>IERMB_OHB_NBL01</t>
  </si>
  <si>
    <t xml:space="preserve">OHB_Portàtil HP PROBOOK 450 </t>
  </si>
  <si>
    <t>F/2024/114</t>
  </si>
  <si>
    <t>IERMB_OHB_HBBP01</t>
  </si>
  <si>
    <t>OHB_ DIGITUS DA-70868 DOCKING USB-C STATION 14 PORTS( HDMI i DP (SUPORT 4K 30 Hz.)</t>
  </si>
  <si>
    <t>F/2024/116</t>
  </si>
  <si>
    <t>IERMB-NBQ01</t>
  </si>
  <si>
    <t>IM_PortàtIL LENOVO THINKPAD E14</t>
  </si>
  <si>
    <t>IERMB-NBQ02</t>
  </si>
  <si>
    <t>IERMB-HQBQ01</t>
  </si>
  <si>
    <t>IM_Disc Dur SAMSUNG SSD EVO 870 1 TB</t>
  </si>
  <si>
    <t>IERMB-HQBQ02</t>
  </si>
  <si>
    <t>IERMB-HQBQ03</t>
  </si>
  <si>
    <t>IERMB-HQBQ04</t>
  </si>
  <si>
    <t>IERMB-HQBQ05</t>
  </si>
  <si>
    <t>F/2024/342</t>
  </si>
  <si>
    <t>PCII-016</t>
  </si>
  <si>
    <t xml:space="preserve">IIAB: MSI CUBI 5 </t>
  </si>
  <si>
    <t>17/10/2024</t>
  </si>
  <si>
    <t>MII-16</t>
  </si>
  <si>
    <t>IIAB_Monitor BENQ LED 27"</t>
  </si>
  <si>
    <t>MII-17</t>
  </si>
  <si>
    <t>IIAB_Monitor LG LED 23,8"</t>
  </si>
  <si>
    <t>F/2024/392</t>
  </si>
  <si>
    <t>IERMB-PBT01</t>
  </si>
  <si>
    <t>IM_Monitor  LG LED 29"</t>
  </si>
  <si>
    <t>IERMB-HQBT01</t>
  </si>
  <si>
    <t>IERMB-HQBT02</t>
  </si>
  <si>
    <t>IERMB-PBBT01</t>
  </si>
  <si>
    <t>IM_Ordinador ASUS PRIME H610M</t>
  </si>
  <si>
    <t>F/2024/466</t>
  </si>
  <si>
    <t>IERMB-PBU01</t>
  </si>
  <si>
    <t>IM_Monitor PHILIPS LED 27"</t>
  </si>
  <si>
    <t>IERMB-PBU02</t>
  </si>
  <si>
    <t>IERMB-PBU03</t>
  </si>
  <si>
    <t>IERMB-HBBU01</t>
  </si>
  <si>
    <t>DIGITUS DA-70868 DOCKING USB-C STATION 14 PORTS( HDMI i DP (SUPORT 4K 30 Hz.)</t>
  </si>
  <si>
    <t>IERMB-RMBU01</t>
  </si>
  <si>
    <t>Memoria DIMM 8192</t>
  </si>
  <si>
    <t>IERMB-RMBU02</t>
  </si>
  <si>
    <t>Pendent Amortitzar</t>
  </si>
  <si>
    <t>Baixa equips procés informació 31/12/2024</t>
  </si>
  <si>
    <t>Agroscalling</t>
  </si>
  <si>
    <t>(2190) Altre immobilitzat material</t>
  </si>
  <si>
    <t>Nº Registre</t>
  </si>
  <si>
    <t>Màquina de café Zenius</t>
  </si>
  <si>
    <t>16/06/2023</t>
  </si>
  <si>
    <t>F/2023/247</t>
  </si>
  <si>
    <t>* Valor 447,60, con dto de 200€ por compra capsulas de café</t>
  </si>
  <si>
    <t>Baixa altre immobilitzat 2024</t>
  </si>
  <si>
    <t>(2210) Inversions en construccions</t>
  </si>
  <si>
    <t>RESTA</t>
  </si>
  <si>
    <t>15/03/2018</t>
  </si>
  <si>
    <t xml:space="preserve">Ampliació despatx IERMB </t>
  </si>
  <si>
    <t>12697</t>
  </si>
  <si>
    <t>Nº REGISTRE</t>
  </si>
  <si>
    <t>F/2024/373</t>
  </si>
  <si>
    <t>2014</t>
  </si>
  <si>
    <t>2015</t>
  </si>
  <si>
    <t>2017</t>
  </si>
  <si>
    <t>2025</t>
  </si>
  <si>
    <t>2026</t>
  </si>
  <si>
    <t>2027</t>
  </si>
  <si>
    <t>2028</t>
  </si>
  <si>
    <t>Columna1</t>
  </si>
  <si>
    <t>Columna2</t>
  </si>
  <si>
    <t>Columna3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</si>
</sst>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\ "/>
    <numFmt numFmtId="165" formatCode="#,##0.00\ \ \ \ "/>
    <numFmt numFmtId="166" formatCode="#,##0.00\ "/>
  </numFmts>
  <fonts count="26" x14ac:knownFonts="1">
    <font>
      <sz val="10"/>
      <color theme="1"/>
      <name val="Open Sans"/>
      <family val="2"/>
      <scheme val="minor"/>
    </font>
    <font>
      <sz val="30"/>
      <name val="Atkinson Hyperlegible"/>
      <family val="2"/>
      <scheme val="major"/>
    </font>
    <font>
      <b/>
      <sz val="10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b/>
      <sz val="14"/>
      <color rgb="FF8700FF"/>
      <name val="Open Sans"/>
      <family val="2"/>
      <scheme val="minor"/>
    </font>
    <font>
      <sz val="10"/>
      <color rgb="FF8700FF"/>
      <name val="Open Sans"/>
      <family val="2"/>
      <scheme val="minor"/>
    </font>
    <font>
      <sz val="10"/>
      <name val="Open Sans"/>
      <family val="2"/>
      <scheme val="minor"/>
    </font>
    <font>
      <sz val="10"/>
      <color theme="0"/>
      <name val="Open Sans"/>
      <family val="2"/>
      <scheme val="minor"/>
    </font>
    <font>
      <sz val="10"/>
      <color rgb="FF7F7F7F"/>
      <name val="Open Sans"/>
      <family val="2"/>
      <scheme val="minor"/>
    </font>
    <font>
      <b/>
      <sz val="11"/>
      <name val="Open Sans"/>
      <family val="2"/>
      <scheme val="minor"/>
    </font>
    <font>
      <sz val="20"/>
      <name val="Atkinson Hyperlegible"/>
      <scheme val="major"/>
    </font>
    <font>
      <b/>
      <sz val="10"/>
      <color theme="1"/>
      <name val="Atkinson Hyperlegible"/>
      <scheme val="major"/>
    </font>
    <font>
      <sz val="10"/>
      <color theme="1"/>
      <name val="Atkinson Hyperlegible"/>
      <scheme val="major"/>
    </font>
    <font>
      <b/>
      <sz val="10"/>
      <name val="Atkinson Hyperlegible"/>
    </font>
    <font>
      <b/>
      <sz val="12"/>
      <name val="Atkinson Hyperlegible"/>
    </font>
    <font>
      <b/>
      <sz val="9"/>
      <name val="Atkinson Hyperlegible"/>
    </font>
    <font>
      <sz val="10"/>
      <name val="Atkinson Hyperlegible"/>
    </font>
    <font>
      <sz val="9"/>
      <name val="Atkinson Hyperlegible"/>
    </font>
    <font>
      <sz val="10"/>
      <color theme="3" tint="0.39997558519241921"/>
      <name val="Atkinson Hyperlegible"/>
    </font>
    <font>
      <sz val="9"/>
      <color theme="3" tint="0.39997558519241921"/>
      <name val="Atkinson Hyperlegible"/>
    </font>
    <font>
      <b/>
      <sz val="11"/>
      <name val="Atkinson Hyperlegible"/>
    </font>
    <font>
      <sz val="12"/>
      <name val="Atkinson Hyperlegible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tkinson Hyperlegible"/>
    </font>
    <font>
      <sz val="8"/>
      <name val="Open Sans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theme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9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5">
    <xf numFmtId="0" fontId="0" fillId="0" borderId="0"/>
    <xf numFmtId="49" fontId="1" fillId="0" borderId="0" applyFill="0" applyProtection="0">
      <alignment vertical="center"/>
    </xf>
    <xf numFmtId="49" fontId="4" fillId="0" borderId="2">
      <alignment vertical="center"/>
    </xf>
    <xf numFmtId="49" fontId="10" fillId="0" borderId="0" applyFill="0" applyProtection="0">
      <alignment vertical="center"/>
    </xf>
    <xf numFmtId="49" fontId="11" fillId="0" borderId="0" applyProtection="0">
      <alignment vertical="center"/>
    </xf>
    <xf numFmtId="49" fontId="5" fillId="0" borderId="0" applyFill="0" applyProtection="0">
      <alignment vertical="center"/>
    </xf>
    <xf numFmtId="0" fontId="9" fillId="2" borderId="0" applyNumberFormat="0" applyAlignment="0" applyProtection="0"/>
    <xf numFmtId="0" fontId="8" fillId="0" borderId="0" applyNumberFormat="0" applyFill="0" applyBorder="0" applyProtection="0">
      <alignment vertical="center"/>
    </xf>
    <xf numFmtId="49" fontId="3" fillId="0" borderId="1">
      <alignment vertical="center"/>
    </xf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6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49" fontId="12" fillId="0" borderId="1">
      <alignment vertical="center"/>
    </xf>
    <xf numFmtId="49" fontId="2" fillId="0" borderId="3" applyFill="0" applyProtection="0">
      <alignment vertical="center"/>
    </xf>
  </cellStyleXfs>
  <cellXfs count="417">
    <xf numFmtId="0" fontId="0" fillId="0" borderId="0" xfId="0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3" fillId="27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27" borderId="0" xfId="0" applyFont="1" applyFill="1" applyAlignment="1">
      <alignment vertical="center"/>
    </xf>
    <xf numFmtId="49" fontId="16" fillId="0" borderId="0" xfId="0" applyNumberFormat="1" applyFont="1"/>
    <xf numFmtId="4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64" fontId="16" fillId="27" borderId="0" xfId="0" applyNumberFormat="1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4" fontId="16" fillId="27" borderId="0" xfId="0" applyNumberFormat="1" applyFont="1" applyFill="1" applyAlignment="1">
      <alignment vertical="center"/>
    </xf>
    <xf numFmtId="49" fontId="13" fillId="0" borderId="0" xfId="0" applyNumberFormat="1" applyFont="1" applyAlignment="1">
      <alignment horizontal="left" vertical="center"/>
    </xf>
    <xf numFmtId="165" fontId="20" fillId="0" borderId="0" xfId="0" applyNumberFormat="1" applyFont="1" applyAlignment="1">
      <alignment horizontal="right" vertical="center"/>
    </xf>
    <xf numFmtId="9" fontId="13" fillId="0" borderId="0" xfId="0" applyNumberFormat="1" applyFont="1" applyAlignment="1">
      <alignment horizontal="center" vertical="center"/>
    </xf>
    <xf numFmtId="165" fontId="13" fillId="27" borderId="0" xfId="0" applyNumberFormat="1" applyFont="1" applyFill="1" applyAlignment="1">
      <alignment vertical="center"/>
    </xf>
    <xf numFmtId="165" fontId="13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165" fontId="20" fillId="0" borderId="4" xfId="0" applyNumberFormat="1" applyFont="1" applyBorder="1" applyAlignment="1">
      <alignment horizontal="right" vertical="center"/>
    </xf>
    <xf numFmtId="9" fontId="14" fillId="0" borderId="0" xfId="0" applyNumberFormat="1" applyFont="1" applyAlignment="1">
      <alignment horizontal="center" vertical="center"/>
    </xf>
    <xf numFmtId="165" fontId="16" fillId="0" borderId="6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4" fontId="14" fillId="0" borderId="9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49" fontId="14" fillId="0" borderId="10" xfId="0" applyNumberFormat="1" applyFont="1" applyBorder="1" applyAlignment="1">
      <alignment horizontal="left" vertical="center"/>
    </xf>
    <xf numFmtId="4" fontId="13" fillId="0" borderId="10" xfId="0" applyNumberFormat="1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4" fontId="13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" fontId="16" fillId="0" borderId="11" xfId="0" applyNumberFormat="1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14" fontId="16" fillId="0" borderId="11" xfId="0" applyNumberFormat="1" applyFont="1" applyBorder="1" applyAlignment="1">
      <alignment vertical="center"/>
    </xf>
    <xf numFmtId="4" fontId="16" fillId="27" borderId="11" xfId="0" applyNumberFormat="1" applyFont="1" applyFill="1" applyBorder="1" applyAlignment="1">
      <alignment vertical="center"/>
    </xf>
    <xf numFmtId="164" fontId="16" fillId="27" borderId="11" xfId="0" applyNumberFormat="1" applyFont="1" applyFill="1" applyBorder="1" applyAlignment="1">
      <alignment vertical="center"/>
    </xf>
    <xf numFmtId="4" fontId="16" fillId="0" borderId="11" xfId="0" applyNumberFormat="1" applyFont="1" applyBorder="1" applyAlignment="1">
      <alignment vertical="center"/>
    </xf>
    <xf numFmtId="0" fontId="13" fillId="28" borderId="5" xfId="0" applyFont="1" applyFill="1" applyBorder="1" applyAlignment="1">
      <alignment horizontal="center" vertical="center"/>
    </xf>
    <xf numFmtId="0" fontId="13" fillId="29" borderId="5" xfId="0" applyFont="1" applyFill="1" applyBorder="1" applyAlignment="1">
      <alignment horizontal="center" vertical="center"/>
    </xf>
    <xf numFmtId="0" fontId="16" fillId="28" borderId="0" xfId="0" applyFont="1" applyFill="1" applyAlignment="1">
      <alignment vertical="center"/>
    </xf>
    <xf numFmtId="0" fontId="16" fillId="29" borderId="0" xfId="0" applyFont="1" applyFill="1" applyAlignment="1">
      <alignment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left" vertical="center"/>
    </xf>
    <xf numFmtId="4" fontId="16" fillId="0" borderId="12" xfId="0" applyNumberFormat="1" applyFont="1" applyBorder="1" applyAlignment="1">
      <alignment horizontal="center" vertical="center"/>
    </xf>
    <xf numFmtId="9" fontId="13" fillId="0" borderId="12" xfId="0" applyNumberFormat="1" applyFont="1" applyBorder="1" applyAlignment="1">
      <alignment horizontal="center" vertical="center"/>
    </xf>
    <xf numFmtId="166" fontId="16" fillId="27" borderId="12" xfId="0" applyNumberFormat="1" applyFont="1" applyFill="1" applyBorder="1" applyAlignment="1">
      <alignment vertical="center"/>
    </xf>
    <xf numFmtId="166" fontId="16" fillId="28" borderId="12" xfId="0" applyNumberFormat="1" applyFont="1" applyFill="1" applyBorder="1" applyAlignment="1">
      <alignment vertical="center"/>
    </xf>
    <xf numFmtId="166" fontId="16" fillId="29" borderId="12" xfId="0" applyNumberFormat="1" applyFont="1" applyFill="1" applyBorder="1" applyAlignment="1">
      <alignment vertical="center"/>
    </xf>
    <xf numFmtId="166" fontId="16" fillId="0" borderId="12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left" vertical="center"/>
    </xf>
    <xf numFmtId="4" fontId="16" fillId="0" borderId="13" xfId="0" applyNumberFormat="1" applyFont="1" applyBorder="1" applyAlignment="1">
      <alignment horizontal="center" vertical="center"/>
    </xf>
    <xf numFmtId="9" fontId="13" fillId="0" borderId="13" xfId="0" applyNumberFormat="1" applyFont="1" applyBorder="1" applyAlignment="1">
      <alignment horizontal="center" vertical="center"/>
    </xf>
    <xf numFmtId="166" fontId="16" fillId="27" borderId="13" xfId="0" applyNumberFormat="1" applyFont="1" applyFill="1" applyBorder="1" applyAlignment="1">
      <alignment vertical="center"/>
    </xf>
    <xf numFmtId="166" fontId="16" fillId="28" borderId="13" xfId="0" applyNumberFormat="1" applyFont="1" applyFill="1" applyBorder="1" applyAlignment="1">
      <alignment vertical="center"/>
    </xf>
    <xf numFmtId="166" fontId="16" fillId="29" borderId="13" xfId="0" applyNumberFormat="1" applyFont="1" applyFill="1" applyBorder="1" applyAlignment="1">
      <alignment vertical="center"/>
    </xf>
    <xf numFmtId="166" fontId="16" fillId="0" borderId="13" xfId="0" applyNumberFormat="1" applyFont="1" applyBorder="1" applyAlignment="1">
      <alignment vertical="center"/>
    </xf>
    <xf numFmtId="164" fontId="16" fillId="0" borderId="13" xfId="0" applyNumberFormat="1" applyFont="1" applyBorder="1" applyAlignment="1">
      <alignment vertical="center"/>
    </xf>
    <xf numFmtId="165" fontId="13" fillId="29" borderId="0" xfId="0" applyNumberFormat="1" applyFont="1" applyFill="1" applyAlignment="1">
      <alignment vertical="center"/>
    </xf>
    <xf numFmtId="165" fontId="16" fillId="0" borderId="14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left" vertical="center"/>
    </xf>
    <xf numFmtId="4" fontId="16" fillId="0" borderId="15" xfId="0" applyNumberFormat="1" applyFont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 vertical="center"/>
    </xf>
    <xf numFmtId="166" fontId="16" fillId="27" borderId="15" xfId="0" applyNumberFormat="1" applyFont="1" applyFill="1" applyBorder="1" applyAlignment="1">
      <alignment vertical="center"/>
    </xf>
    <xf numFmtId="166" fontId="16" fillId="28" borderId="15" xfId="0" applyNumberFormat="1" applyFont="1" applyFill="1" applyBorder="1" applyAlignment="1">
      <alignment vertical="center"/>
    </xf>
    <xf numFmtId="166" fontId="16" fillId="29" borderId="15" xfId="0" applyNumberFormat="1" applyFont="1" applyFill="1" applyBorder="1" applyAlignment="1">
      <alignment vertical="center"/>
    </xf>
    <xf numFmtId="166" fontId="16" fillId="0" borderId="15" xfId="0" applyNumberFormat="1" applyFont="1" applyBorder="1" applyAlignment="1">
      <alignment vertical="center"/>
    </xf>
    <xf numFmtId="166" fontId="17" fillId="0" borderId="15" xfId="0" applyNumberFormat="1" applyFont="1" applyBorder="1" applyAlignment="1">
      <alignment vertical="center"/>
    </xf>
    <xf numFmtId="164" fontId="16" fillId="0" borderId="15" xfId="0" applyNumberFormat="1" applyFont="1" applyBorder="1" applyAlignment="1">
      <alignment vertical="center"/>
    </xf>
    <xf numFmtId="0" fontId="13" fillId="30" borderId="5" xfId="0" applyFont="1" applyFill="1" applyBorder="1" applyAlignment="1">
      <alignment horizontal="center" vertical="center"/>
    </xf>
    <xf numFmtId="0" fontId="16" fillId="30" borderId="0" xfId="0" applyFont="1" applyFill="1" applyAlignment="1">
      <alignment vertical="center"/>
    </xf>
    <xf numFmtId="164" fontId="16" fillId="30" borderId="0" xfId="0" applyNumberFormat="1" applyFont="1" applyFill="1" applyAlignment="1">
      <alignment vertical="center"/>
    </xf>
    <xf numFmtId="4" fontId="16" fillId="30" borderId="11" xfId="0" applyNumberFormat="1" applyFont="1" applyFill="1" applyBorder="1" applyAlignment="1">
      <alignment vertical="center"/>
    </xf>
    <xf numFmtId="4" fontId="16" fillId="30" borderId="0" xfId="0" applyNumberFormat="1" applyFont="1" applyFill="1" applyAlignment="1">
      <alignment vertical="center"/>
    </xf>
    <xf numFmtId="165" fontId="13" fillId="30" borderId="0" xfId="0" applyNumberFormat="1" applyFont="1" applyFill="1" applyAlignment="1">
      <alignment vertical="center"/>
    </xf>
    <xf numFmtId="166" fontId="16" fillId="30" borderId="12" xfId="0" applyNumberFormat="1" applyFont="1" applyFill="1" applyBorder="1" applyAlignment="1">
      <alignment vertical="center"/>
    </xf>
    <xf numFmtId="166" fontId="16" fillId="30" borderId="13" xfId="0" applyNumberFormat="1" applyFont="1" applyFill="1" applyBorder="1" applyAlignment="1">
      <alignment vertical="center"/>
    </xf>
    <xf numFmtId="166" fontId="16" fillId="30" borderId="1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8" borderId="5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9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/>
    </xf>
    <xf numFmtId="165" fontId="21" fillId="0" borderId="16" xfId="0" applyNumberFormat="1" applyFont="1" applyBorder="1" applyAlignment="1">
      <alignment vertical="center"/>
    </xf>
    <xf numFmtId="164" fontId="21" fillId="0" borderId="16" xfId="0" applyNumberFormat="1" applyFont="1" applyBorder="1" applyAlignment="1">
      <alignment vertical="center"/>
    </xf>
    <xf numFmtId="9" fontId="21" fillId="0" borderId="16" xfId="0" applyNumberFormat="1" applyFont="1" applyBorder="1" applyAlignment="1">
      <alignment horizontal="center" vertical="center"/>
    </xf>
    <xf numFmtId="14" fontId="21" fillId="0" borderId="16" xfId="0" applyNumberFormat="1" applyFont="1" applyBorder="1" applyAlignment="1">
      <alignment horizontal="center" vertical="center"/>
    </xf>
    <xf numFmtId="4" fontId="21" fillId="27" borderId="16" xfId="0" applyNumberFormat="1" applyFont="1" applyFill="1" applyBorder="1" applyAlignment="1">
      <alignment vertical="center"/>
    </xf>
    <xf numFmtId="4" fontId="14" fillId="27" borderId="16" xfId="0" applyNumberFormat="1" applyFont="1" applyFill="1" applyBorder="1" applyAlignment="1">
      <alignment vertical="center"/>
    </xf>
    <xf numFmtId="4" fontId="21" fillId="28" borderId="16" xfId="0" applyNumberFormat="1" applyFont="1" applyFill="1" applyBorder="1" applyAlignment="1">
      <alignment vertical="center"/>
    </xf>
    <xf numFmtId="4" fontId="21" fillId="29" borderId="16" xfId="0" applyNumberFormat="1" applyFont="1" applyFill="1" applyBorder="1" applyAlignment="1">
      <alignment vertical="center"/>
    </xf>
    <xf numFmtId="4" fontId="21" fillId="31" borderId="16" xfId="0" applyNumberFormat="1" applyFont="1" applyFill="1" applyBorder="1" applyAlignment="1">
      <alignment vertical="center"/>
    </xf>
    <xf numFmtId="4" fontId="21" fillId="0" borderId="16" xfId="0" applyNumberFormat="1" applyFont="1" applyBorder="1" applyAlignment="1">
      <alignment vertical="center"/>
    </xf>
    <xf numFmtId="4" fontId="14" fillId="0" borderId="16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49" fontId="21" fillId="0" borderId="17" xfId="0" applyNumberFormat="1" applyFont="1" applyBorder="1" applyAlignment="1">
      <alignment horizontal="center" vertical="center"/>
    </xf>
    <xf numFmtId="165" fontId="21" fillId="0" borderId="17" xfId="0" applyNumberFormat="1" applyFont="1" applyBorder="1" applyAlignment="1">
      <alignment vertical="center"/>
    </xf>
    <xf numFmtId="164" fontId="21" fillId="0" borderId="17" xfId="0" applyNumberFormat="1" applyFont="1" applyBorder="1" applyAlignment="1">
      <alignment vertical="center"/>
    </xf>
    <xf numFmtId="9" fontId="21" fillId="0" borderId="17" xfId="0" applyNumberFormat="1" applyFont="1" applyBorder="1" applyAlignment="1">
      <alignment horizontal="center" vertical="center"/>
    </xf>
    <xf numFmtId="14" fontId="21" fillId="0" borderId="17" xfId="0" applyNumberFormat="1" applyFont="1" applyBorder="1" applyAlignment="1">
      <alignment horizontal="center" vertical="center"/>
    </xf>
    <xf numFmtId="4" fontId="21" fillId="27" borderId="17" xfId="0" applyNumberFormat="1" applyFont="1" applyFill="1" applyBorder="1" applyAlignment="1">
      <alignment vertical="center"/>
    </xf>
    <xf numFmtId="4" fontId="14" fillId="27" borderId="17" xfId="0" applyNumberFormat="1" applyFont="1" applyFill="1" applyBorder="1" applyAlignment="1">
      <alignment vertical="center"/>
    </xf>
    <xf numFmtId="4" fontId="21" fillId="28" borderId="17" xfId="0" applyNumberFormat="1" applyFont="1" applyFill="1" applyBorder="1" applyAlignment="1">
      <alignment vertical="center"/>
    </xf>
    <xf numFmtId="4" fontId="21" fillId="29" borderId="17" xfId="0" applyNumberFormat="1" applyFont="1" applyFill="1" applyBorder="1" applyAlignment="1">
      <alignment vertical="center"/>
    </xf>
    <xf numFmtId="4" fontId="21" fillId="31" borderId="17" xfId="0" applyNumberFormat="1" applyFont="1" applyFill="1" applyBorder="1" applyAlignment="1">
      <alignment vertical="center"/>
    </xf>
    <xf numFmtId="4" fontId="21" fillId="0" borderId="17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4" fontId="17" fillId="27" borderId="17" xfId="0" applyNumberFormat="1" applyFont="1" applyFill="1" applyBorder="1" applyAlignment="1">
      <alignment vertical="center"/>
    </xf>
    <xf numFmtId="2" fontId="21" fillId="29" borderId="17" xfId="0" applyNumberFormat="1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49" fontId="21" fillId="0" borderId="18" xfId="0" applyNumberFormat="1" applyFont="1" applyBorder="1" applyAlignment="1">
      <alignment horizontal="center" vertical="center"/>
    </xf>
    <xf numFmtId="165" fontId="21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center"/>
    </xf>
    <xf numFmtId="9" fontId="21" fillId="0" borderId="18" xfId="0" applyNumberFormat="1" applyFont="1" applyBorder="1" applyAlignment="1">
      <alignment horizontal="center" vertical="center"/>
    </xf>
    <xf numFmtId="14" fontId="21" fillId="0" borderId="18" xfId="0" applyNumberFormat="1" applyFont="1" applyBorder="1" applyAlignment="1">
      <alignment horizontal="center" vertical="center"/>
    </xf>
    <xf numFmtId="4" fontId="21" fillId="27" borderId="18" xfId="0" applyNumberFormat="1" applyFont="1" applyFill="1" applyBorder="1" applyAlignment="1">
      <alignment vertical="center"/>
    </xf>
    <xf numFmtId="4" fontId="14" fillId="27" borderId="18" xfId="0" applyNumberFormat="1" applyFont="1" applyFill="1" applyBorder="1" applyAlignment="1">
      <alignment vertical="center"/>
    </xf>
    <xf numFmtId="4" fontId="21" fillId="28" borderId="18" xfId="0" applyNumberFormat="1" applyFont="1" applyFill="1" applyBorder="1" applyAlignment="1">
      <alignment vertical="center"/>
    </xf>
    <xf numFmtId="4" fontId="21" fillId="29" borderId="18" xfId="0" applyNumberFormat="1" applyFont="1" applyFill="1" applyBorder="1" applyAlignment="1">
      <alignment vertical="center"/>
    </xf>
    <xf numFmtId="4" fontId="21" fillId="31" borderId="18" xfId="0" applyNumberFormat="1" applyFont="1" applyFill="1" applyBorder="1" applyAlignment="1">
      <alignment vertical="center"/>
    </xf>
    <xf numFmtId="4" fontId="21" fillId="0" borderId="18" xfId="0" applyNumberFormat="1" applyFont="1" applyBorder="1" applyAlignment="1">
      <alignment vertical="center"/>
    </xf>
    <xf numFmtId="4" fontId="14" fillId="0" borderId="18" xfId="0" applyNumberFormat="1" applyFont="1" applyBorder="1" applyAlignment="1">
      <alignment vertical="center"/>
    </xf>
    <xf numFmtId="49" fontId="21" fillId="0" borderId="19" xfId="0" applyNumberFormat="1" applyFont="1" applyBorder="1" applyAlignment="1">
      <alignment horizontal="center" vertical="center"/>
    </xf>
    <xf numFmtId="165" fontId="21" fillId="0" borderId="19" xfId="0" applyNumberFormat="1" applyFont="1" applyBorder="1" applyAlignment="1">
      <alignment vertical="center"/>
    </xf>
    <xf numFmtId="164" fontId="21" fillId="0" borderId="19" xfId="0" applyNumberFormat="1" applyFont="1" applyBorder="1" applyAlignment="1">
      <alignment vertical="center"/>
    </xf>
    <xf numFmtId="9" fontId="21" fillId="0" borderId="19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4" fontId="21" fillId="27" borderId="19" xfId="0" applyNumberFormat="1" applyFont="1" applyFill="1" applyBorder="1" applyAlignment="1">
      <alignment vertical="center"/>
    </xf>
    <xf numFmtId="4" fontId="14" fillId="27" borderId="19" xfId="0" applyNumberFormat="1" applyFont="1" applyFill="1" applyBorder="1" applyAlignment="1">
      <alignment vertical="center"/>
    </xf>
    <xf numFmtId="4" fontId="21" fillId="28" borderId="19" xfId="0" applyNumberFormat="1" applyFont="1" applyFill="1" applyBorder="1" applyAlignment="1">
      <alignment vertical="center"/>
    </xf>
    <xf numFmtId="4" fontId="21" fillId="29" borderId="19" xfId="0" applyNumberFormat="1" applyFont="1" applyFill="1" applyBorder="1" applyAlignment="1">
      <alignment vertical="center"/>
    </xf>
    <xf numFmtId="4" fontId="21" fillId="31" borderId="19" xfId="0" applyNumberFormat="1" applyFont="1" applyFill="1" applyBorder="1" applyAlignment="1">
      <alignment vertical="center"/>
    </xf>
    <xf numFmtId="4" fontId="21" fillId="0" borderId="19" xfId="0" applyNumberFormat="1" applyFont="1" applyBorder="1" applyAlignment="1">
      <alignment vertical="center"/>
    </xf>
    <xf numFmtId="4" fontId="14" fillId="0" borderId="19" xfId="0" applyNumberFormat="1" applyFont="1" applyBorder="1" applyAlignment="1">
      <alignment vertical="center"/>
    </xf>
    <xf numFmtId="49" fontId="21" fillId="0" borderId="20" xfId="0" applyNumberFormat="1" applyFont="1" applyBorder="1" applyAlignment="1">
      <alignment horizontal="center" vertical="center"/>
    </xf>
    <xf numFmtId="165" fontId="21" fillId="0" borderId="20" xfId="0" applyNumberFormat="1" applyFont="1" applyBorder="1" applyAlignment="1">
      <alignment vertical="center"/>
    </xf>
    <xf numFmtId="164" fontId="21" fillId="0" borderId="20" xfId="0" applyNumberFormat="1" applyFont="1" applyBorder="1" applyAlignment="1">
      <alignment vertical="center"/>
    </xf>
    <xf numFmtId="9" fontId="21" fillId="0" borderId="20" xfId="0" applyNumberFormat="1" applyFont="1" applyBorder="1" applyAlignment="1">
      <alignment horizontal="center" vertical="center"/>
    </xf>
    <xf numFmtId="14" fontId="21" fillId="0" borderId="20" xfId="0" applyNumberFormat="1" applyFont="1" applyBorder="1" applyAlignment="1">
      <alignment horizontal="center" vertical="center"/>
    </xf>
    <xf numFmtId="4" fontId="21" fillId="27" borderId="20" xfId="0" applyNumberFormat="1" applyFont="1" applyFill="1" applyBorder="1" applyAlignment="1">
      <alignment vertical="center"/>
    </xf>
    <xf numFmtId="4" fontId="14" fillId="27" borderId="20" xfId="0" applyNumberFormat="1" applyFont="1" applyFill="1" applyBorder="1" applyAlignment="1">
      <alignment vertical="center"/>
    </xf>
    <xf numFmtId="4" fontId="21" fillId="28" borderId="20" xfId="0" applyNumberFormat="1" applyFont="1" applyFill="1" applyBorder="1" applyAlignment="1">
      <alignment vertical="center"/>
    </xf>
    <xf numFmtId="4" fontId="21" fillId="29" borderId="20" xfId="0" applyNumberFormat="1" applyFont="1" applyFill="1" applyBorder="1" applyAlignment="1">
      <alignment vertical="center"/>
    </xf>
    <xf numFmtId="4" fontId="21" fillId="31" borderId="20" xfId="0" applyNumberFormat="1" applyFont="1" applyFill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4" fontId="14" fillId="0" borderId="20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49" fontId="21" fillId="0" borderId="22" xfId="0" applyNumberFormat="1" applyFont="1" applyBorder="1" applyAlignment="1">
      <alignment horizontal="center" vertical="center"/>
    </xf>
    <xf numFmtId="165" fontId="21" fillId="0" borderId="22" xfId="0" applyNumberFormat="1" applyFont="1" applyBorder="1" applyAlignment="1">
      <alignment vertical="center"/>
    </xf>
    <xf numFmtId="164" fontId="21" fillId="0" borderId="22" xfId="0" applyNumberFormat="1" applyFont="1" applyBorder="1" applyAlignment="1">
      <alignment vertical="center"/>
    </xf>
    <xf numFmtId="9" fontId="21" fillId="0" borderId="22" xfId="0" applyNumberFormat="1" applyFont="1" applyBorder="1" applyAlignment="1">
      <alignment horizontal="center" vertical="center"/>
    </xf>
    <xf numFmtId="4" fontId="21" fillId="29" borderId="22" xfId="0" applyNumberFormat="1" applyFont="1" applyFill="1" applyBorder="1" applyAlignment="1">
      <alignment vertical="center"/>
    </xf>
    <xf numFmtId="4" fontId="21" fillId="27" borderId="22" xfId="0" applyNumberFormat="1" applyFont="1" applyFill="1" applyBorder="1" applyAlignment="1">
      <alignment vertical="center"/>
    </xf>
    <xf numFmtId="4" fontId="21" fillId="31" borderId="22" xfId="0" applyNumberFormat="1" applyFont="1" applyFill="1" applyBorder="1" applyAlignment="1">
      <alignment vertical="center"/>
    </xf>
    <xf numFmtId="4" fontId="14" fillId="0" borderId="22" xfId="0" applyNumberFormat="1" applyFont="1" applyBorder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vertical="center"/>
    </xf>
    <xf numFmtId="9" fontId="21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4" fontId="21" fillId="27" borderId="0" xfId="0" applyNumberFormat="1" applyFont="1" applyFill="1" applyAlignment="1">
      <alignment vertical="center"/>
    </xf>
    <xf numFmtId="4" fontId="14" fillId="27" borderId="0" xfId="0" applyNumberFormat="1" applyFont="1" applyFill="1" applyAlignment="1">
      <alignment vertical="center"/>
    </xf>
    <xf numFmtId="4" fontId="21" fillId="28" borderId="0" xfId="0" applyNumberFormat="1" applyFont="1" applyFill="1" applyAlignment="1">
      <alignment vertical="center"/>
    </xf>
    <xf numFmtId="4" fontId="21" fillId="29" borderId="0" xfId="0" applyNumberFormat="1" applyFont="1" applyFill="1" applyAlignment="1">
      <alignment vertical="center"/>
    </xf>
    <xf numFmtId="4" fontId="21" fillId="31" borderId="0" xfId="0" applyNumberFormat="1" applyFont="1" applyFill="1" applyAlignment="1">
      <alignment vertical="center"/>
    </xf>
    <xf numFmtId="4" fontId="21" fillId="0" borderId="23" xfId="0" applyNumberFormat="1" applyFont="1" applyBorder="1" applyAlignment="1">
      <alignment vertical="center"/>
    </xf>
    <xf numFmtId="49" fontId="21" fillId="0" borderId="22" xfId="0" applyNumberFormat="1" applyFont="1" applyBorder="1" applyAlignment="1">
      <alignment horizontal="left" vertical="center"/>
    </xf>
    <xf numFmtId="14" fontId="21" fillId="0" borderId="22" xfId="0" applyNumberFormat="1" applyFont="1" applyBorder="1" applyAlignment="1">
      <alignment horizontal="center" vertical="center"/>
    </xf>
    <xf numFmtId="4" fontId="14" fillId="27" borderId="22" xfId="0" applyNumberFormat="1" applyFont="1" applyFill="1" applyBorder="1" applyAlignment="1">
      <alignment vertical="center"/>
    </xf>
    <xf numFmtId="4" fontId="21" fillId="28" borderId="22" xfId="0" applyNumberFormat="1" applyFont="1" applyFill="1" applyBorder="1" applyAlignment="1">
      <alignment vertical="center"/>
    </xf>
    <xf numFmtId="4" fontId="21" fillId="0" borderId="24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14" fontId="21" fillId="27" borderId="0" xfId="0" applyNumberFormat="1" applyFont="1" applyFill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4" fontId="14" fillId="32" borderId="0" xfId="0" applyNumberFormat="1" applyFont="1" applyFill="1" applyAlignment="1">
      <alignment vertical="center"/>
    </xf>
    <xf numFmtId="4" fontId="14" fillId="29" borderId="0" xfId="0" applyNumberFormat="1" applyFont="1" applyFill="1" applyAlignment="1">
      <alignment vertical="center"/>
    </xf>
    <xf numFmtId="4" fontId="14" fillId="31" borderId="0" xfId="0" applyNumberFormat="1" applyFont="1" applyFill="1" applyAlignment="1">
      <alignment vertical="center"/>
    </xf>
    <xf numFmtId="4" fontId="21" fillId="0" borderId="0" xfId="0" applyNumberFormat="1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30" borderId="5" xfId="0" applyFont="1" applyFill="1" applyBorder="1" applyAlignment="1">
      <alignment horizontal="center" vertical="center" wrapText="1"/>
    </xf>
    <xf numFmtId="4" fontId="21" fillId="30" borderId="16" xfId="0" applyNumberFormat="1" applyFont="1" applyFill="1" applyBorder="1" applyAlignment="1">
      <alignment vertical="center"/>
    </xf>
    <xf numFmtId="4" fontId="21" fillId="30" borderId="17" xfId="0" applyNumberFormat="1" applyFont="1" applyFill="1" applyBorder="1" applyAlignment="1">
      <alignment vertical="center"/>
    </xf>
    <xf numFmtId="4" fontId="21" fillId="30" borderId="18" xfId="0" applyNumberFormat="1" applyFont="1" applyFill="1" applyBorder="1" applyAlignment="1">
      <alignment vertical="center"/>
    </xf>
    <xf numFmtId="4" fontId="21" fillId="30" borderId="19" xfId="0" applyNumberFormat="1" applyFont="1" applyFill="1" applyBorder="1" applyAlignment="1">
      <alignment vertical="center"/>
    </xf>
    <xf numFmtId="4" fontId="21" fillId="30" borderId="20" xfId="0" applyNumberFormat="1" applyFont="1" applyFill="1" applyBorder="1" applyAlignment="1">
      <alignment vertical="center"/>
    </xf>
    <xf numFmtId="4" fontId="21" fillId="30" borderId="22" xfId="0" applyNumberFormat="1" applyFont="1" applyFill="1" applyBorder="1" applyAlignment="1">
      <alignment vertical="center"/>
    </xf>
    <xf numFmtId="4" fontId="21" fillId="30" borderId="0" xfId="0" applyNumberFormat="1" applyFont="1" applyFill="1" applyAlignment="1">
      <alignment vertical="center"/>
    </xf>
    <xf numFmtId="4" fontId="14" fillId="30" borderId="0" xfId="0" applyNumberFormat="1" applyFont="1" applyFill="1" applyAlignment="1">
      <alignment vertical="center"/>
    </xf>
    <xf numFmtId="0" fontId="21" fillId="30" borderId="0" xfId="0" applyFont="1" applyFill="1" applyAlignment="1">
      <alignment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left" vertical="center"/>
    </xf>
    <xf numFmtId="164" fontId="21" fillId="0" borderId="26" xfId="0" applyNumberFormat="1" applyFont="1" applyBorder="1" applyAlignment="1">
      <alignment vertical="center"/>
    </xf>
    <xf numFmtId="9" fontId="21" fillId="0" borderId="26" xfId="0" applyNumberFormat="1" applyFont="1" applyBorder="1" applyAlignment="1">
      <alignment horizontal="center" vertical="center"/>
    </xf>
    <xf numFmtId="14" fontId="21" fillId="0" borderId="26" xfId="0" applyNumberFormat="1" applyFont="1" applyBorder="1" applyAlignment="1">
      <alignment horizontal="center" vertical="center"/>
    </xf>
    <xf numFmtId="4" fontId="21" fillId="27" borderId="26" xfId="0" applyNumberFormat="1" applyFont="1" applyFill="1" applyBorder="1" applyAlignment="1">
      <alignment vertical="center"/>
    </xf>
    <xf numFmtId="4" fontId="14" fillId="27" borderId="26" xfId="0" applyNumberFormat="1" applyFont="1" applyFill="1" applyBorder="1" applyAlignment="1">
      <alignment vertical="center"/>
    </xf>
    <xf numFmtId="4" fontId="21" fillId="28" borderId="26" xfId="0" applyNumberFormat="1" applyFont="1" applyFill="1" applyBorder="1" applyAlignment="1">
      <alignment vertical="center"/>
    </xf>
    <xf numFmtId="4" fontId="21" fillId="29" borderId="26" xfId="0" applyNumberFormat="1" applyFont="1" applyFill="1" applyBorder="1" applyAlignment="1">
      <alignment vertical="center"/>
    </xf>
    <xf numFmtId="4" fontId="21" fillId="31" borderId="26" xfId="0" applyNumberFormat="1" applyFont="1" applyFill="1" applyBorder="1" applyAlignment="1">
      <alignment vertical="center"/>
    </xf>
    <xf numFmtId="4" fontId="21" fillId="30" borderId="26" xfId="0" applyNumberFormat="1" applyFont="1" applyFill="1" applyBorder="1" applyAlignment="1">
      <alignment vertical="center"/>
    </xf>
    <xf numFmtId="4" fontId="21" fillId="0" borderId="26" xfId="0" applyNumberFormat="1" applyFont="1" applyBorder="1" applyAlignment="1">
      <alignment vertical="center"/>
    </xf>
    <xf numFmtId="4" fontId="21" fillId="0" borderId="25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14" fontId="13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left" vertical="center"/>
    </xf>
    <xf numFmtId="14" fontId="16" fillId="0" borderId="16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left" vertical="center"/>
    </xf>
    <xf numFmtId="165" fontId="16" fillId="0" borderId="16" xfId="0" applyNumberFormat="1" applyFont="1" applyBorder="1" applyAlignment="1">
      <alignment vertical="center"/>
    </xf>
    <xf numFmtId="9" fontId="16" fillId="0" borderId="16" xfId="0" applyNumberFormat="1" applyFont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 vertical="center"/>
    </xf>
    <xf numFmtId="4" fontId="16" fillId="29" borderId="16" xfId="0" applyNumberFormat="1" applyFont="1" applyFill="1" applyBorder="1" applyAlignment="1">
      <alignment vertical="center"/>
    </xf>
    <xf numFmtId="4" fontId="16" fillId="27" borderId="16" xfId="0" applyNumberFormat="1" applyFont="1" applyFill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14" fontId="16" fillId="0" borderId="17" xfId="0" applyNumberFormat="1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left" vertical="center"/>
    </xf>
    <xf numFmtId="165" fontId="16" fillId="0" borderId="17" xfId="0" applyNumberFormat="1" applyFont="1" applyBorder="1" applyAlignment="1">
      <alignment vertical="center"/>
    </xf>
    <xf numFmtId="9" fontId="16" fillId="0" borderId="17" xfId="0" applyNumberFormat="1" applyFont="1" applyBorder="1" applyAlignment="1">
      <alignment horizontal="center" vertical="center"/>
    </xf>
    <xf numFmtId="14" fontId="16" fillId="0" borderId="17" xfId="0" applyNumberFormat="1" applyFont="1" applyBorder="1" applyAlignment="1">
      <alignment horizontal="center" vertical="center"/>
    </xf>
    <xf numFmtId="4" fontId="16" fillId="29" borderId="17" xfId="0" applyNumberFormat="1" applyFont="1" applyFill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49" fontId="16" fillId="0" borderId="22" xfId="0" applyNumberFormat="1" applyFont="1" applyBorder="1" applyAlignment="1" applyProtection="1">
      <alignment horizontal="center" vertical="center"/>
      <protection locked="0"/>
    </xf>
    <xf numFmtId="4" fontId="16" fillId="27" borderId="17" xfId="0" applyNumberFormat="1" applyFont="1" applyFill="1" applyBorder="1" applyAlignment="1">
      <alignment vertical="center"/>
    </xf>
    <xf numFmtId="4" fontId="16" fillId="0" borderId="17" xfId="0" applyNumberFormat="1" applyFont="1" applyBorder="1" applyAlignment="1">
      <alignment vertical="center"/>
    </xf>
    <xf numFmtId="49" fontId="16" fillId="0" borderId="22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14" fontId="16" fillId="0" borderId="14" xfId="0" applyNumberFormat="1" applyFont="1" applyBorder="1" applyAlignment="1">
      <alignment horizontal="center" vertical="center"/>
    </xf>
    <xf numFmtId="4" fontId="16" fillId="29" borderId="14" xfId="0" applyNumberFormat="1" applyFont="1" applyFill="1" applyBorder="1" applyAlignment="1">
      <alignment vertical="center"/>
    </xf>
    <xf numFmtId="14" fontId="16" fillId="0" borderId="27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16" fillId="0" borderId="29" xfId="0" applyNumberFormat="1" applyFont="1" applyBorder="1" applyAlignment="1" applyProtection="1">
      <alignment horizontal="center" vertical="center"/>
      <protection locked="0"/>
    </xf>
    <xf numFmtId="49" fontId="16" fillId="33" borderId="19" xfId="0" applyNumberFormat="1" applyFont="1" applyFill="1" applyBorder="1" applyAlignment="1">
      <alignment horizontal="center" vertical="center"/>
    </xf>
    <xf numFmtId="49" fontId="16" fillId="0" borderId="28" xfId="0" applyNumberFormat="1" applyFont="1" applyBorder="1" applyAlignment="1">
      <alignment horizontal="left" vertical="center"/>
    </xf>
    <xf numFmtId="165" fontId="16" fillId="0" borderId="28" xfId="0" applyNumberFormat="1" applyFont="1" applyBorder="1" applyAlignment="1">
      <alignment vertical="center"/>
    </xf>
    <xf numFmtId="9" fontId="16" fillId="0" borderId="19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4" fontId="16" fillId="29" borderId="28" xfId="0" applyNumberFormat="1" applyFont="1" applyFill="1" applyBorder="1" applyAlignment="1">
      <alignment vertical="center"/>
    </xf>
    <xf numFmtId="4" fontId="16" fillId="29" borderId="19" xfId="0" applyNumberFormat="1" applyFont="1" applyFill="1" applyBorder="1" applyAlignment="1">
      <alignment vertical="center"/>
    </xf>
    <xf numFmtId="4" fontId="16" fillId="27" borderId="19" xfId="0" applyNumberFormat="1" applyFont="1" applyFill="1" applyBorder="1" applyAlignment="1">
      <alignment vertical="center"/>
    </xf>
    <xf numFmtId="4" fontId="16" fillId="0" borderId="19" xfId="0" applyNumberFormat="1" applyFont="1" applyBorder="1" applyAlignment="1">
      <alignment vertical="center"/>
    </xf>
    <xf numFmtId="49" fontId="16" fillId="0" borderId="14" xfId="0" applyNumberFormat="1" applyFont="1" applyBorder="1" applyAlignment="1">
      <alignment horizontal="left" vertical="center"/>
    </xf>
    <xf numFmtId="14" fontId="16" fillId="0" borderId="2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33" borderId="22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9" fontId="16" fillId="0" borderId="22" xfId="0" applyNumberFormat="1" applyFont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4" fontId="16" fillId="29" borderId="0" xfId="0" applyNumberFormat="1" applyFont="1" applyFill="1" applyAlignment="1">
      <alignment vertical="center"/>
    </xf>
    <xf numFmtId="4" fontId="16" fillId="29" borderId="22" xfId="0" applyNumberFormat="1" applyFont="1" applyFill="1" applyBorder="1" applyAlignment="1">
      <alignment vertical="center"/>
    </xf>
    <xf numFmtId="4" fontId="16" fillId="27" borderId="22" xfId="0" applyNumberFormat="1" applyFont="1" applyFill="1" applyBorder="1" applyAlignment="1">
      <alignment vertical="center"/>
    </xf>
    <xf numFmtId="4" fontId="16" fillId="0" borderId="22" xfId="0" applyNumberFormat="1" applyFont="1" applyBorder="1" applyAlignment="1">
      <alignment vertical="center"/>
    </xf>
    <xf numFmtId="49" fontId="16" fillId="33" borderId="17" xfId="0" applyNumberFormat="1" applyFont="1" applyFill="1" applyBorder="1" applyAlignment="1">
      <alignment horizontal="center" vertical="center"/>
    </xf>
    <xf numFmtId="4" fontId="16" fillId="31" borderId="17" xfId="0" applyNumberFormat="1" applyFont="1" applyFill="1" applyBorder="1" applyAlignment="1">
      <alignment vertical="center"/>
    </xf>
    <xf numFmtId="49" fontId="16" fillId="34" borderId="17" xfId="0" applyNumberFormat="1" applyFont="1" applyFill="1" applyBorder="1" applyAlignment="1">
      <alignment horizontal="center" vertical="center"/>
    </xf>
    <xf numFmtId="49" fontId="16" fillId="35" borderId="17" xfId="0" applyNumberFormat="1" applyFont="1" applyFill="1" applyBorder="1" applyAlignment="1">
      <alignment horizontal="center" vertical="center"/>
    </xf>
    <xf numFmtId="4" fontId="16" fillId="31" borderId="16" xfId="0" applyNumberFormat="1" applyFont="1" applyFill="1" applyBorder="1" applyAlignment="1">
      <alignment vertical="center"/>
    </xf>
    <xf numFmtId="14" fontId="16" fillId="0" borderId="0" xfId="0" applyNumberFormat="1" applyFont="1" applyAlignment="1" applyProtection="1">
      <alignment horizontal="center" vertical="center"/>
      <protection locked="0"/>
    </xf>
    <xf numFmtId="4" fontId="16" fillId="31" borderId="0" xfId="0" applyNumberFormat="1" applyFont="1" applyFill="1" applyAlignment="1">
      <alignment vertical="center"/>
    </xf>
    <xf numFmtId="49" fontId="16" fillId="33" borderId="0" xfId="0" applyNumberFormat="1" applyFont="1" applyFill="1" applyAlignment="1">
      <alignment horizontal="center" vertical="center"/>
    </xf>
    <xf numFmtId="49" fontId="16" fillId="36" borderId="0" xfId="0" applyNumberFormat="1" applyFont="1" applyFill="1" applyAlignment="1" applyProtection="1">
      <alignment horizontal="center" vertical="center"/>
      <protection locked="0"/>
    </xf>
    <xf numFmtId="14" fontId="16" fillId="0" borderId="14" xfId="0" applyNumberFormat="1" applyFont="1" applyBorder="1" applyAlignment="1">
      <alignment vertical="center"/>
    </xf>
    <xf numFmtId="14" fontId="16" fillId="0" borderId="14" xfId="0" applyNumberFormat="1" applyFont="1" applyBorder="1" applyAlignment="1" applyProtection="1">
      <alignment horizontal="center" vertical="center"/>
      <protection locked="0"/>
    </xf>
    <xf numFmtId="9" fontId="16" fillId="0" borderId="14" xfId="0" applyNumberFormat="1" applyFont="1" applyBorder="1" applyAlignment="1">
      <alignment horizontal="center" vertical="center"/>
    </xf>
    <xf numFmtId="4" fontId="16" fillId="27" borderId="14" xfId="0" applyNumberFormat="1" applyFont="1" applyFill="1" applyBorder="1" applyAlignment="1">
      <alignment vertical="center"/>
    </xf>
    <xf numFmtId="4" fontId="16" fillId="31" borderId="14" xfId="0" applyNumberFormat="1" applyFont="1" applyFill="1" applyBorder="1" applyAlignment="1">
      <alignment vertical="center"/>
    </xf>
    <xf numFmtId="4" fontId="16" fillId="0" borderId="14" xfId="0" applyNumberFormat="1" applyFont="1" applyBorder="1" applyAlignment="1">
      <alignment vertical="center"/>
    </xf>
    <xf numFmtId="49" fontId="16" fillId="37" borderId="0" xfId="0" applyNumberFormat="1" applyFont="1" applyFill="1" applyAlignment="1" applyProtection="1">
      <alignment horizontal="center" vertical="center"/>
      <protection locked="0"/>
    </xf>
    <xf numFmtId="49" fontId="16" fillId="35" borderId="0" xfId="0" applyNumberFormat="1" applyFont="1" applyFill="1" applyAlignment="1">
      <alignment horizontal="center" vertical="center"/>
    </xf>
    <xf numFmtId="0" fontId="16" fillId="0" borderId="0" xfId="0" applyFont="1"/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>
      <alignment horizontal="center" vertical="center"/>
    </xf>
    <xf numFmtId="14" fontId="16" fillId="0" borderId="30" xfId="0" applyNumberFormat="1" applyFont="1" applyBorder="1" applyAlignment="1" applyProtection="1">
      <alignment horizontal="center" vertical="center"/>
      <protection locked="0"/>
    </xf>
    <xf numFmtId="49" fontId="16" fillId="0" borderId="30" xfId="0" applyNumberFormat="1" applyFont="1" applyBorder="1" applyAlignment="1" applyProtection="1">
      <alignment horizontal="center" vertical="center"/>
      <protection locked="0"/>
    </xf>
    <xf numFmtId="49" fontId="16" fillId="38" borderId="30" xfId="0" applyNumberFormat="1" applyFont="1" applyFill="1" applyBorder="1" applyAlignment="1" applyProtection="1">
      <alignment horizontal="center" vertical="center"/>
      <protection locked="0"/>
    </xf>
    <xf numFmtId="49" fontId="16" fillId="0" borderId="30" xfId="0" applyNumberFormat="1" applyFont="1" applyBorder="1" applyAlignment="1">
      <alignment horizontal="left" vertical="center"/>
    </xf>
    <xf numFmtId="165" fontId="16" fillId="0" borderId="30" xfId="0" applyNumberFormat="1" applyFont="1" applyBorder="1" applyAlignment="1">
      <alignment vertical="center"/>
    </xf>
    <xf numFmtId="9" fontId="16" fillId="0" borderId="30" xfId="0" applyNumberFormat="1" applyFont="1" applyBorder="1" applyAlignment="1">
      <alignment horizontal="center" vertical="center"/>
    </xf>
    <xf numFmtId="14" fontId="16" fillId="0" borderId="30" xfId="0" applyNumberFormat="1" applyFont="1" applyBorder="1" applyAlignment="1">
      <alignment horizontal="center" vertical="center"/>
    </xf>
    <xf numFmtId="4" fontId="16" fillId="29" borderId="30" xfId="0" applyNumberFormat="1" applyFont="1" applyFill="1" applyBorder="1" applyAlignment="1">
      <alignment vertical="center"/>
    </xf>
    <xf numFmtId="4" fontId="16" fillId="27" borderId="30" xfId="0" applyNumberFormat="1" applyFont="1" applyFill="1" applyBorder="1" applyAlignment="1">
      <alignment vertical="center"/>
    </xf>
    <xf numFmtId="4" fontId="16" fillId="31" borderId="30" xfId="0" applyNumberFormat="1" applyFont="1" applyFill="1" applyBorder="1" applyAlignment="1">
      <alignment vertical="center"/>
    </xf>
    <xf numFmtId="4" fontId="16" fillId="0" borderId="30" xfId="0" applyNumberFormat="1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49" fontId="16" fillId="38" borderId="0" xfId="0" applyNumberFormat="1" applyFont="1" applyFill="1" applyAlignment="1">
      <alignment horizontal="center" vertical="center"/>
    </xf>
    <xf numFmtId="4" fontId="16" fillId="39" borderId="0" xfId="0" applyNumberFormat="1" applyFont="1" applyFill="1" applyAlignment="1">
      <alignment vertical="center"/>
    </xf>
    <xf numFmtId="165" fontId="13" fillId="0" borderId="0" xfId="0" applyNumberFormat="1" applyFont="1" applyAlignment="1">
      <alignment horizontal="right" vertical="center"/>
    </xf>
    <xf numFmtId="4" fontId="13" fillId="29" borderId="0" xfId="0" applyNumberFormat="1" applyFont="1" applyFill="1" applyAlignment="1">
      <alignment vertical="center"/>
    </xf>
    <xf numFmtId="4" fontId="13" fillId="27" borderId="0" xfId="0" applyNumberFormat="1" applyFont="1" applyFill="1" applyAlignment="1">
      <alignment vertical="center"/>
    </xf>
    <xf numFmtId="4" fontId="13" fillId="31" borderId="0" xfId="0" applyNumberFormat="1" applyFont="1" applyFill="1" applyAlignment="1">
      <alignment vertical="center"/>
    </xf>
    <xf numFmtId="165" fontId="13" fillId="0" borderId="14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4" fontId="13" fillId="0" borderId="8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6" fillId="30" borderId="16" xfId="0" applyNumberFormat="1" applyFont="1" applyFill="1" applyBorder="1" applyAlignment="1">
      <alignment vertical="center"/>
    </xf>
    <xf numFmtId="4" fontId="16" fillId="30" borderId="17" xfId="0" applyNumberFormat="1" applyFont="1" applyFill="1" applyBorder="1" applyAlignment="1">
      <alignment vertical="center"/>
    </xf>
    <xf numFmtId="4" fontId="16" fillId="30" borderId="19" xfId="0" applyNumberFormat="1" applyFont="1" applyFill="1" applyBorder="1" applyAlignment="1">
      <alignment vertical="center"/>
    </xf>
    <xf numFmtId="4" fontId="16" fillId="30" borderId="22" xfId="0" applyNumberFormat="1" applyFont="1" applyFill="1" applyBorder="1" applyAlignment="1">
      <alignment vertical="center"/>
    </xf>
    <xf numFmtId="4" fontId="16" fillId="30" borderId="14" xfId="0" applyNumberFormat="1" applyFont="1" applyFill="1" applyBorder="1" applyAlignment="1">
      <alignment vertical="center"/>
    </xf>
    <xf numFmtId="4" fontId="16" fillId="30" borderId="30" xfId="0" applyNumberFormat="1" applyFont="1" applyFill="1" applyBorder="1" applyAlignment="1">
      <alignment vertical="center"/>
    </xf>
    <xf numFmtId="4" fontId="13" fillId="30" borderId="0" xfId="0" applyNumberFormat="1" applyFont="1" applyFill="1" applyAlignment="1">
      <alignment vertical="center"/>
    </xf>
    <xf numFmtId="14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left" vertical="center"/>
    </xf>
    <xf numFmtId="165" fontId="16" fillId="0" borderId="20" xfId="0" applyNumberFormat="1" applyFont="1" applyBorder="1" applyAlignment="1">
      <alignment vertical="center"/>
    </xf>
    <xf numFmtId="9" fontId="16" fillId="0" borderId="20" xfId="0" applyNumberFormat="1" applyFont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 vertical="center"/>
    </xf>
    <xf numFmtId="4" fontId="16" fillId="29" borderId="20" xfId="0" applyNumberFormat="1" applyFont="1" applyFill="1" applyBorder="1" applyAlignment="1">
      <alignment vertical="center"/>
    </xf>
    <xf numFmtId="4" fontId="16" fillId="27" borderId="20" xfId="0" applyNumberFormat="1" applyFont="1" applyFill="1" applyBorder="1" applyAlignment="1">
      <alignment vertical="center"/>
    </xf>
    <xf numFmtId="4" fontId="16" fillId="0" borderId="20" xfId="0" applyNumberFormat="1" applyFont="1" applyBorder="1" applyAlignment="1">
      <alignment vertical="center"/>
    </xf>
    <xf numFmtId="4" fontId="16" fillId="30" borderId="20" xfId="0" applyNumberFormat="1" applyFont="1" applyFill="1" applyBorder="1" applyAlignment="1">
      <alignment vertical="center"/>
    </xf>
    <xf numFmtId="49" fontId="16" fillId="33" borderId="20" xfId="0" applyNumberFormat="1" applyFont="1" applyFill="1" applyBorder="1" applyAlignment="1">
      <alignment horizontal="center" vertical="center"/>
    </xf>
    <xf numFmtId="4" fontId="16" fillId="31" borderId="20" xfId="0" applyNumberFormat="1" applyFont="1" applyFill="1" applyBorder="1" applyAlignment="1">
      <alignment vertical="center"/>
    </xf>
    <xf numFmtId="165" fontId="16" fillId="0" borderId="14" xfId="0" applyNumberFormat="1" applyFont="1" applyBorder="1" applyAlignment="1">
      <alignment horizontal="right" vertical="center"/>
    </xf>
    <xf numFmtId="14" fontId="16" fillId="0" borderId="11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left" vertical="center"/>
    </xf>
    <xf numFmtId="165" fontId="16" fillId="0" borderId="11" xfId="0" applyNumberFormat="1" applyFont="1" applyBorder="1" applyAlignment="1">
      <alignment vertical="center"/>
    </xf>
    <xf numFmtId="4" fontId="16" fillId="29" borderId="11" xfId="0" applyNumberFormat="1" applyFont="1" applyFill="1" applyBorder="1" applyAlignment="1">
      <alignment vertical="center"/>
    </xf>
    <xf numFmtId="0" fontId="16" fillId="0" borderId="14" xfId="0" applyFont="1" applyBorder="1" applyAlignment="1">
      <alignment vertical="center"/>
    </xf>
    <xf numFmtId="166" fontId="16" fillId="27" borderId="0" xfId="0" applyNumberFormat="1" applyFont="1" applyFill="1" applyAlignment="1">
      <alignment vertical="center"/>
    </xf>
    <xf numFmtId="165" fontId="16" fillId="29" borderId="0" xfId="0" applyNumberFormat="1" applyFont="1" applyFill="1" applyAlignment="1">
      <alignment vertical="center"/>
    </xf>
    <xf numFmtId="0" fontId="14" fillId="0" borderId="8" xfId="0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center" vertical="center"/>
    </xf>
    <xf numFmtId="4" fontId="16" fillId="0" borderId="31" xfId="0" applyNumberFormat="1" applyFont="1" applyBorder="1" applyAlignment="1">
      <alignment horizontal="center" vertical="center"/>
    </xf>
    <xf numFmtId="9" fontId="16" fillId="0" borderId="31" xfId="0" applyNumberFormat="1" applyFont="1" applyBorder="1" applyAlignment="1">
      <alignment horizontal="center" vertical="center"/>
    </xf>
    <xf numFmtId="14" fontId="16" fillId="0" borderId="31" xfId="0" applyNumberFormat="1" applyFont="1" applyBorder="1" applyAlignment="1">
      <alignment horizontal="center" vertical="center"/>
    </xf>
    <xf numFmtId="166" fontId="16" fillId="27" borderId="31" xfId="0" applyNumberFormat="1" applyFont="1" applyFill="1" applyBorder="1" applyAlignment="1">
      <alignment vertical="center"/>
    </xf>
    <xf numFmtId="164" fontId="16" fillId="27" borderId="31" xfId="0" applyNumberFormat="1" applyFont="1" applyFill="1" applyBorder="1" applyAlignment="1">
      <alignment vertical="center"/>
    </xf>
    <xf numFmtId="164" fontId="16" fillId="29" borderId="31" xfId="0" applyNumberFormat="1" applyFont="1" applyFill="1" applyBorder="1" applyAlignment="1">
      <alignment vertical="center"/>
    </xf>
    <xf numFmtId="164" fontId="16" fillId="0" borderId="31" xfId="0" applyNumberFormat="1" applyFont="1" applyBorder="1" applyAlignment="1">
      <alignment vertical="center"/>
    </xf>
    <xf numFmtId="165" fontId="16" fillId="0" borderId="31" xfId="0" applyNumberFormat="1" applyFont="1" applyBorder="1" applyAlignment="1">
      <alignment vertical="center"/>
    </xf>
    <xf numFmtId="49" fontId="16" fillId="0" borderId="32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165" fontId="16" fillId="0" borderId="32" xfId="0" applyNumberFormat="1" applyFont="1" applyBorder="1" applyAlignment="1">
      <alignment vertical="center"/>
    </xf>
    <xf numFmtId="9" fontId="13" fillId="0" borderId="32" xfId="0" applyNumberFormat="1" applyFont="1" applyBorder="1" applyAlignment="1">
      <alignment horizontal="center" vertical="center"/>
    </xf>
    <xf numFmtId="165" fontId="16" fillId="27" borderId="32" xfId="0" applyNumberFormat="1" applyFont="1" applyFill="1" applyBorder="1" applyAlignment="1">
      <alignment vertical="center"/>
    </xf>
    <xf numFmtId="165" fontId="16" fillId="29" borderId="32" xfId="0" applyNumberFormat="1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164" fontId="16" fillId="30" borderId="31" xfId="0" applyNumberFormat="1" applyFont="1" applyFill="1" applyBorder="1" applyAlignment="1">
      <alignment vertical="center"/>
    </xf>
    <xf numFmtId="165" fontId="16" fillId="30" borderId="32" xfId="0" applyNumberFormat="1" applyFont="1" applyFill="1" applyBorder="1" applyAlignment="1">
      <alignment vertical="center"/>
    </xf>
    <xf numFmtId="49" fontId="13" fillId="0" borderId="22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left" vertical="center" wrapText="1"/>
    </xf>
    <xf numFmtId="4" fontId="16" fillId="0" borderId="22" xfId="0" applyNumberFormat="1" applyFont="1" applyBorder="1" applyAlignment="1">
      <alignment horizontal="center" vertical="center"/>
    </xf>
    <xf numFmtId="14" fontId="16" fillId="0" borderId="22" xfId="0" applyNumberFormat="1" applyFont="1" applyBorder="1" applyAlignment="1">
      <alignment horizontal="center" vertical="center"/>
    </xf>
    <xf numFmtId="166" fontId="16" fillId="29" borderId="22" xfId="0" applyNumberFormat="1" applyFont="1" applyFill="1" applyBorder="1" applyAlignment="1">
      <alignment vertical="center"/>
    </xf>
    <xf numFmtId="166" fontId="16" fillId="27" borderId="22" xfId="0" applyNumberFormat="1" applyFont="1" applyFill="1" applyBorder="1" applyAlignment="1">
      <alignment vertical="center"/>
    </xf>
    <xf numFmtId="166" fontId="16" fillId="0" borderId="22" xfId="0" applyNumberFormat="1" applyFont="1" applyBorder="1" applyAlignment="1">
      <alignment vertical="center"/>
    </xf>
    <xf numFmtId="166" fontId="16" fillId="0" borderId="0" xfId="0" applyNumberFormat="1" applyFont="1" applyAlignment="1">
      <alignment vertical="center"/>
    </xf>
    <xf numFmtId="164" fontId="16" fillId="27" borderId="22" xfId="0" applyNumberFormat="1" applyFont="1" applyFill="1" applyBorder="1" applyAlignment="1">
      <alignment vertical="center"/>
    </xf>
    <xf numFmtId="165" fontId="13" fillId="29" borderId="0" xfId="0" applyNumberFormat="1" applyFont="1" applyFill="1" applyAlignment="1">
      <alignment horizontal="right" vertical="center"/>
    </xf>
    <xf numFmtId="165" fontId="13" fillId="27" borderId="0" xfId="0" applyNumberFormat="1" applyFont="1" applyFill="1" applyAlignment="1">
      <alignment horizontal="right" vertical="center"/>
    </xf>
    <xf numFmtId="49" fontId="13" fillId="0" borderId="11" xfId="0" applyNumberFormat="1" applyFont="1" applyBorder="1" applyAlignment="1">
      <alignment horizontal="center" vertical="center"/>
    </xf>
    <xf numFmtId="9" fontId="13" fillId="0" borderId="11" xfId="0" applyNumberFormat="1" applyFont="1" applyBorder="1" applyAlignment="1">
      <alignment horizontal="center" vertical="center"/>
    </xf>
    <xf numFmtId="165" fontId="16" fillId="29" borderId="11" xfId="0" applyNumberFormat="1" applyFont="1" applyFill="1" applyBorder="1" applyAlignment="1">
      <alignment vertical="center"/>
    </xf>
    <xf numFmtId="165" fontId="16" fillId="27" borderId="11" xfId="0" applyNumberFormat="1" applyFont="1" applyFill="1" applyBorder="1" applyAlignment="1">
      <alignment vertical="center"/>
    </xf>
    <xf numFmtId="166" fontId="16" fillId="30" borderId="22" xfId="0" applyNumberFormat="1" applyFont="1" applyFill="1" applyBorder="1" applyAlignment="1">
      <alignment vertical="center"/>
    </xf>
    <xf numFmtId="166" fontId="16" fillId="30" borderId="0" xfId="0" applyNumberFormat="1" applyFont="1" applyFill="1" applyAlignment="1">
      <alignment vertical="center"/>
    </xf>
    <xf numFmtId="165" fontId="16" fillId="30" borderId="11" xfId="0" applyNumberFormat="1" applyFont="1" applyFill="1" applyBorder="1" applyAlignment="1">
      <alignment vertical="center"/>
    </xf>
    <xf numFmtId="165" fontId="13" fillId="30" borderId="0" xfId="0" applyNumberFormat="1" applyFont="1" applyFill="1" applyAlignment="1">
      <alignment horizontal="right" vertical="center"/>
    </xf>
    <xf numFmtId="49" fontId="16" fillId="0" borderId="14" xfId="0" applyNumberFormat="1" applyFont="1" applyBorder="1" applyAlignment="1">
      <alignment horizontal="left" vertical="center" wrapText="1"/>
    </xf>
    <xf numFmtId="4" fontId="16" fillId="0" borderId="14" xfId="0" applyNumberFormat="1" applyFont="1" applyBorder="1" applyAlignment="1">
      <alignment horizontal="center" vertical="center"/>
    </xf>
    <xf numFmtId="10" fontId="16" fillId="0" borderId="21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0" fontId="16" fillId="27" borderId="14" xfId="0" applyFont="1" applyFill="1" applyBorder="1" applyAlignment="1">
      <alignment vertical="center"/>
    </xf>
    <xf numFmtId="164" fontId="16" fillId="27" borderId="14" xfId="0" applyNumberFormat="1" applyFont="1" applyFill="1" applyBorder="1" applyAlignment="1">
      <alignment vertical="center"/>
    </xf>
    <xf numFmtId="164" fontId="16" fillId="30" borderId="14" xfId="0" applyNumberFormat="1" applyFont="1" applyFill="1" applyBorder="1" applyAlignment="1">
      <alignment vertical="center"/>
    </xf>
    <xf numFmtId="164" fontId="16" fillId="0" borderId="14" xfId="0" applyNumberFormat="1" applyFont="1" applyBorder="1" applyAlignment="1">
      <alignment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left" vertical="center"/>
    </xf>
    <xf numFmtId="4" fontId="16" fillId="0" borderId="33" xfId="0" applyNumberFormat="1" applyFont="1" applyBorder="1" applyAlignment="1">
      <alignment horizontal="center" vertical="center"/>
    </xf>
    <xf numFmtId="9" fontId="13" fillId="0" borderId="33" xfId="0" applyNumberFormat="1" applyFont="1" applyBorder="1" applyAlignment="1">
      <alignment horizontal="center" vertical="center"/>
    </xf>
    <xf numFmtId="166" fontId="16" fillId="27" borderId="33" xfId="0" applyNumberFormat="1" applyFont="1" applyFill="1" applyBorder="1" applyAlignment="1">
      <alignment vertical="center"/>
    </xf>
    <xf numFmtId="166" fontId="16" fillId="28" borderId="33" xfId="0" applyNumberFormat="1" applyFont="1" applyFill="1" applyBorder="1" applyAlignment="1">
      <alignment vertical="center"/>
    </xf>
    <xf numFmtId="166" fontId="16" fillId="29" borderId="33" xfId="0" applyNumberFormat="1" applyFont="1" applyFill="1" applyBorder="1" applyAlignment="1">
      <alignment vertical="center"/>
    </xf>
    <xf numFmtId="166" fontId="16" fillId="0" borderId="33" xfId="0" applyNumberFormat="1" applyFont="1" applyBorder="1" applyAlignment="1">
      <alignment vertical="center"/>
    </xf>
    <xf numFmtId="166" fontId="16" fillId="30" borderId="33" xfId="0" applyNumberFormat="1" applyFont="1" applyFill="1" applyBorder="1" applyAlignment="1">
      <alignment vertical="center"/>
    </xf>
    <xf numFmtId="164" fontId="16" fillId="0" borderId="33" xfId="0" applyNumberFormat="1" applyFont="1" applyBorder="1" applyAlignment="1">
      <alignment vertical="center"/>
    </xf>
    <xf numFmtId="49" fontId="24" fillId="0" borderId="0" xfId="0" applyNumberFormat="1" applyFont="1" applyAlignment="1">
      <alignment horizontal="left" vertical="center"/>
    </xf>
  </cellXfs>
  <cellStyles count="35">
    <cellStyle name="20% - Èmfasi1" xfId="10" builtinId="30" customBuiltin="1"/>
    <cellStyle name="20% - Èmfasi2" xfId="14" builtinId="34" customBuiltin="1"/>
    <cellStyle name="20% - Èmfasi3" xfId="18" builtinId="38" customBuiltin="1"/>
    <cellStyle name="20% - Èmfasi4" xfId="22" builtinId="42" customBuiltin="1"/>
    <cellStyle name="20% - Èmfasi5" xfId="26" builtinId="46" customBuiltin="1"/>
    <cellStyle name="20% - Èmfasi6" xfId="30" builtinId="50" customBuiltin="1"/>
    <cellStyle name="40% - Èmfasi1" xfId="11" builtinId="31" customBuiltin="1"/>
    <cellStyle name="40% - Èmfasi2" xfId="15" builtinId="35" customBuiltin="1"/>
    <cellStyle name="40% - Èmfasi3" xfId="19" builtinId="39" customBuiltin="1"/>
    <cellStyle name="40% - Èmfasi4" xfId="23" builtinId="43" customBuiltin="1"/>
    <cellStyle name="40% - Èmfasi5" xfId="27" builtinId="47" customBuiltin="1"/>
    <cellStyle name="40% - Èmfasi6" xfId="31" builtinId="51" customBuiltin="1"/>
    <cellStyle name="60% - Èmfasi1" xfId="12" builtinId="32" customBuiltin="1"/>
    <cellStyle name="60% - Èmfasi2" xfId="16" builtinId="36" customBuiltin="1"/>
    <cellStyle name="60% - Èmfasi3" xfId="20" builtinId="40" customBuiltin="1"/>
    <cellStyle name="60% - Èmfasi4" xfId="24" builtinId="44" customBuiltin="1"/>
    <cellStyle name="60% - Èmfasi5" xfId="28" builtinId="48" customBuiltin="1"/>
    <cellStyle name="60% - Èmfasi6" xfId="32" builtinId="52" customBuiltin="1"/>
    <cellStyle name="Càlcul" xfId="6" builtinId="22" customBuiltin="1"/>
    <cellStyle name="Èmfasi1" xfId="9" builtinId="29" customBuiltin="1"/>
    <cellStyle name="Èmfasi2" xfId="13" builtinId="33" customBuiltin="1"/>
    <cellStyle name="Èmfasi3" xfId="17" builtinId="37" customBuiltin="1"/>
    <cellStyle name="Èmfasi4" xfId="21" builtinId="41" customBuiltin="1"/>
    <cellStyle name="Èmfasi5" xfId="25" builtinId="45" customBuiltin="1"/>
    <cellStyle name="Èmfasi6" xfId="29" builtinId="49" customBuiltin="1"/>
    <cellStyle name="Normal" xfId="0" builtinId="0" customBuiltin="1"/>
    <cellStyle name="Text explicatiu" xfId="7" builtinId="53" customBuiltin="1"/>
    <cellStyle name="Títol" xfId="1" builtinId="15" customBuiltin="1"/>
    <cellStyle name="Títol 1" xfId="2" builtinId="16" hidden="1" customBuiltin="1"/>
    <cellStyle name="Títol 2" xfId="3" builtinId="17" customBuiltin="1"/>
    <cellStyle name="Títol 3" xfId="4" builtinId="18" customBuiltin="1"/>
    <cellStyle name="Títol 4" xfId="5" builtinId="19" customBuiltin="1"/>
    <cellStyle name="Titulo 4" xfId="33" xr:uid="{A4AD023D-B57B-407B-8DC6-916C02A5B590}"/>
    <cellStyle name="Título graficos" xfId="34" xr:uid="{6BD05E1D-319E-4237-9FDC-76C12309E6B0}"/>
    <cellStyle name="Total" xfId="8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167" formatCode="d/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165" formatCode="#,##0.00\ \ \ 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numFmt numFmtId="167" formatCode="d/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tkinson Hyperlegible"/>
        <scheme val="none"/>
      </font>
      <alignment horizontal="center" vertical="center" textRotation="0" wrapText="0" indent="0" justifyLastLine="0" shrinkToFit="0" readingOrder="0"/>
    </dxf>
    <dxf>
      <border>
        <top style="thin">
          <color rgb="FF8700FF"/>
        </top>
        <bottom style="thin">
          <color rgb="FF8700FF"/>
        </bottom>
        <horizontal style="thin">
          <color rgb="FF8700FF"/>
        </horizontal>
      </border>
    </dxf>
  </dxfs>
  <tableStyles count="1" defaultTableStyle="TableStyleMedium2" defaultPivotStyle="PivotStyleLight16">
    <tableStyle name="Estilo de tabla 1" pivot="0" count="1" xr9:uid="{23813640-DAC9-43F2-96A7-2A7F53945043}">
      <tableStyleElement type="wholeTable" dxfId="32"/>
    </tableStyle>
  </tableStyles>
  <colors>
    <mruColors>
      <color rgb="FF87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695325</xdr:colOff>
      <xdr:row>1</xdr:row>
      <xdr:rowOff>0</xdr:rowOff>
    </xdr:from>
    <xdr:to>
      <xdr:col>23</xdr:col>
      <xdr:colOff>76199</xdr:colOff>
      <xdr:row>3</xdr:row>
      <xdr:rowOff>196626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A40B1094-4819-4F06-BB83-2564457E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5" y="0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600075</xdr:colOff>
      <xdr:row>1</xdr:row>
      <xdr:rowOff>0</xdr:rowOff>
    </xdr:from>
    <xdr:to>
      <xdr:col>33</xdr:col>
      <xdr:colOff>47624</xdr:colOff>
      <xdr:row>3</xdr:row>
      <xdr:rowOff>215676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83C28B6F-8EA4-44D1-A4E2-2D1D64C42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7175" y="0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0</xdr:colOff>
      <xdr:row>1</xdr:row>
      <xdr:rowOff>123825</xdr:rowOff>
    </xdr:from>
    <xdr:to>
      <xdr:col>40</xdr:col>
      <xdr:colOff>952499</xdr:colOff>
      <xdr:row>3</xdr:row>
      <xdr:rowOff>263301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DE1477C-D986-4E0A-AD2A-12B2C12F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0" y="123825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</xdr:row>
      <xdr:rowOff>47625</xdr:rowOff>
    </xdr:from>
    <xdr:to>
      <xdr:col>28</xdr:col>
      <xdr:colOff>57149</xdr:colOff>
      <xdr:row>3</xdr:row>
      <xdr:rowOff>263301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D96217D-23C1-4B9F-A4BD-7CFFB739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219075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419100</xdr:colOff>
      <xdr:row>1</xdr:row>
      <xdr:rowOff>19050</xdr:rowOff>
    </xdr:from>
    <xdr:to>
      <xdr:col>20</xdr:col>
      <xdr:colOff>66674</xdr:colOff>
      <xdr:row>4</xdr:row>
      <xdr:rowOff>15651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0006E892-8DD5-4829-9DD8-69520776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190500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200025</xdr:colOff>
      <xdr:row>1</xdr:row>
      <xdr:rowOff>9525</xdr:rowOff>
    </xdr:from>
    <xdr:to>
      <xdr:col>22</xdr:col>
      <xdr:colOff>47624</xdr:colOff>
      <xdr:row>4</xdr:row>
      <xdr:rowOff>6126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D04C810F-84C1-4C4C-8F7E-21FE6909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80975"/>
          <a:ext cx="1676399" cy="558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6F250-1584-4AE5-ACD6-53CBE2EA7926}" name="Tabla1" displayName="Tabla1" ref="B6:AE289" totalsRowShown="0" headerRowDxfId="31" dataDxfId="30">
  <autoFilter ref="B6:AE289" xr:uid="{5C36F250-1584-4AE5-ACD6-53CBE2EA7926}"/>
  <tableColumns count="30">
    <tableColumn id="1" xr3:uid="{F3D3BC44-5C2D-4F6B-833A-BA54A4B9E7BA}" name="Any Compra" dataDxfId="29"/>
    <tableColumn id="2" xr3:uid="{BCCBEBA2-C354-4D01-8EE3-61AF6F71F516}" name="Data compra" dataDxfId="28"/>
    <tableColumn id="3" xr3:uid="{B1535725-2AED-4286-9B55-550F62931682}" name="Codi comptable" dataDxfId="27"/>
    <tableColumn id="4" xr3:uid="{366B4ED6-D4B6-4836-9B23-B4A385818D2F}" name="REGISTRE" dataDxfId="26"/>
    <tableColumn id="5" xr3:uid="{9F9DF94B-10C6-4BF1-86B6-B802A5FB9A13}" name="TERCER" dataDxfId="25"/>
    <tableColumn id="6" xr3:uid="{4C6F67B8-FFB3-4E58-994A-BE80D836DB54}" name="Tipus" dataDxfId="24"/>
    <tableColumn id="7" xr3:uid="{9B0B0E05-4402-435F-9604-EE801034A8A6}" name="Codi" dataDxfId="23"/>
    <tableColumn id="8" xr3:uid="{FFE4EBBA-379E-4321-9B20-EE18E7FBF2F8}" name="Concepte" dataDxfId="22"/>
    <tableColumn id="9" xr3:uid="{70585842-D227-4EF8-A73F-5129BB36B14A}" name="Import" dataDxfId="21"/>
    <tableColumn id="10" xr3:uid="{FCECDD07-0034-4A6F-8A0B-A6DBCFFF32A0}" name="%" dataDxfId="20"/>
    <tableColumn id="11" xr3:uid="{9F691356-27F4-441B-8F69-EF3AAEB61A96}" name="Baixes" dataDxfId="19"/>
    <tableColumn id="12" xr3:uid="{0AC032FF-41FB-42BB-94D7-968211D4E18A}" name="2014" dataDxfId="18"/>
    <tableColumn id="13" xr3:uid="{3B46194A-6D36-43C9-B460-D9DFEA7F8ED4}" name="2015" dataDxfId="17"/>
    <tableColumn id="14" xr3:uid="{A56F5E73-6699-405F-99C8-0D34FDC9F441}" name="2016" dataDxfId="16"/>
    <tableColumn id="15" xr3:uid="{1116C7E5-91EF-46F5-946C-D34549DA3CE0}" name="2017" dataDxfId="15"/>
    <tableColumn id="16" xr3:uid="{C7C9E675-8612-4FD6-B40D-CE6F79C10046}" name="2018" dataDxfId="14"/>
    <tableColumn id="17" xr3:uid="{EEA692B7-5730-45E1-852F-BAB58341A616}" name="2019" dataDxfId="13"/>
    <tableColumn id="18" xr3:uid="{285DD4AF-6C66-45DD-9714-A03DE3417099}" name="2020" dataDxfId="12"/>
    <tableColumn id="19" xr3:uid="{41234FF4-3902-4FD2-9D11-1B3C1D73A652}" name="2021" dataDxfId="11"/>
    <tableColumn id="20" xr3:uid="{284A3CAA-6DBA-4074-A5BB-B5F0CFDADACB}" name="2022" dataDxfId="10"/>
    <tableColumn id="21" xr3:uid="{7C68DB76-EB0B-4600-BAD5-2598D971A8E5}" name="2023" dataDxfId="9"/>
    <tableColumn id="22" xr3:uid="{CF7DF9CE-4C32-49F7-8773-E7ED62476DDB}" name="2024" dataDxfId="8">
      <calculatedColumnFormula>$J7*$K7/12*1</calculatedColumnFormula>
    </tableColumn>
    <tableColumn id="23" xr3:uid="{6A45B9A0-C223-4277-956C-A16B065A256E}" name="2025" dataDxfId="7">
      <calculatedColumnFormula>$J7*$K7</calculatedColumnFormula>
    </tableColumn>
    <tableColumn id="24" xr3:uid="{4A8F144C-A2E3-4454-8388-7CDAAEE8B799}" name="2026" dataDxfId="6">
      <calculatedColumnFormula>$J7*$K7</calculatedColumnFormula>
    </tableColumn>
    <tableColumn id="25" xr3:uid="{0AC66223-2A68-4238-9E8B-6EFDA5BAE7DB}" name="2027" dataDxfId="5">
      <calculatedColumnFormula>$J7*$K7</calculatedColumnFormula>
    </tableColumn>
    <tableColumn id="26" xr3:uid="{5686AD73-BFC3-4E61-A487-63476A14D8AA}" name="2028" dataDxfId="4">
      <calculatedColumnFormula>$J7*$K7/12*11</calculatedColumnFormula>
    </tableColumn>
    <tableColumn id="27" xr3:uid="{39CA0177-C007-43D8-A2C4-AD46831E218C}" name="TOTAL" dataDxfId="3">
      <calculatedColumnFormula>SUBTOTAL(9,W7:AA7)</calculatedColumnFormula>
    </tableColumn>
    <tableColumn id="28" xr3:uid="{178FA2D8-A12A-476A-831E-23809602DAAF}" name="Columna1" dataDxfId="2"/>
    <tableColumn id="29" xr3:uid="{BAB6E3D7-509A-4850-B625-9791D030D587}" name="Columna2" dataDxfId="1">
      <calculatedColumnFormula>J7-AB7</calculatedColumnFormula>
    </tableColumn>
    <tableColumn id="30" xr3:uid="{AAC07F51-D26D-4CB1-BB22-DE7EA6DF6327}" name="Columna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Institut Metropoli 2">
      <a:dk1>
        <a:srgbClr val="000000"/>
      </a:dk1>
      <a:lt1>
        <a:srgbClr val="FFFFFF"/>
      </a:lt1>
      <a:dk2>
        <a:srgbClr val="6CCE73"/>
      </a:dk2>
      <a:lt2>
        <a:srgbClr val="F36E45"/>
      </a:lt2>
      <a:accent1>
        <a:srgbClr val="801C45"/>
      </a:accent1>
      <a:accent2>
        <a:srgbClr val="FFCF49"/>
      </a:accent2>
      <a:accent3>
        <a:srgbClr val="FC8CFC"/>
      </a:accent3>
      <a:accent4>
        <a:srgbClr val="FF3C3C"/>
      </a:accent4>
      <a:accent5>
        <a:srgbClr val="45F2F2"/>
      </a:accent5>
      <a:accent6>
        <a:srgbClr val="8700FF"/>
      </a:accent6>
      <a:hlink>
        <a:srgbClr val="8700FF"/>
      </a:hlink>
      <a:folHlink>
        <a:srgbClr val="000000"/>
      </a:folHlink>
    </a:clrScheme>
    <a:fontScheme name="Institut Meptropoli 2">
      <a:majorFont>
        <a:latin typeface="Atkinson Hyperlegible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F263-FC1A-4FFA-8452-7B5DADEC7F1F}">
  <dimension ref="A2:AR43"/>
  <sheetViews>
    <sheetView tabSelected="1" topLeftCell="D1" zoomScaleNormal="100" workbookViewId="0">
      <selection activeCell="D10" sqref="D10"/>
    </sheetView>
  </sheetViews>
  <sheetFormatPr defaultColWidth="10.28515625" defaultRowHeight="13.5" x14ac:dyDescent="0.3"/>
  <cols>
    <col min="1" max="1" width="1.140625" style="6" customWidth="1"/>
    <col min="2" max="2" width="14" style="7" bestFit="1" customWidth="1"/>
    <col min="3" max="4" width="14" style="7" customWidth="1"/>
    <col min="5" max="5" width="10.5703125" style="7" customWidth="1"/>
    <col min="6" max="6" width="50.140625" style="7" customWidth="1"/>
    <col min="7" max="7" width="17.140625" style="8" customWidth="1"/>
    <col min="8" max="8" width="10.28515625" style="5"/>
    <col min="9" max="9" width="15.85546875" style="5" hidden="1" customWidth="1"/>
    <col min="10" max="10" width="12.7109375" style="6" hidden="1" customWidth="1"/>
    <col min="11" max="15" width="12.5703125" style="6" hidden="1" customWidth="1"/>
    <col min="16" max="16" width="22.85546875" style="6" hidden="1" customWidth="1"/>
    <col min="17" max="17" width="12.5703125" style="6" hidden="1" customWidth="1"/>
    <col min="18" max="19" width="12.5703125" style="6" customWidth="1"/>
    <col min="20" max="20" width="10.85546875" style="6" customWidth="1"/>
    <col min="21" max="21" width="11.140625" style="6" customWidth="1"/>
    <col min="22" max="22" width="11.42578125" style="6" customWidth="1"/>
    <col min="23" max="23" width="11.85546875" style="6" customWidth="1"/>
    <col min="24" max="24" width="6.28515625" style="6" customWidth="1"/>
    <col min="25" max="25" width="10.28515625" style="6"/>
    <col min="26" max="16384" width="10.28515625" style="9"/>
  </cols>
  <sheetData>
    <row r="2" spans="1:27" ht="15" x14ac:dyDescent="0.3">
      <c r="V2"/>
    </row>
    <row r="4" spans="1:27" s="2" customFormat="1" ht="17.25" thickBot="1" x14ac:dyDescent="0.35">
      <c r="A4" s="1"/>
      <c r="B4" s="42" t="s">
        <v>0</v>
      </c>
      <c r="C4" s="43"/>
      <c r="D4" s="43"/>
      <c r="E4" s="43"/>
      <c r="F4" s="43"/>
      <c r="G4" s="44"/>
      <c r="H4" s="45"/>
      <c r="I4" s="45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1"/>
      <c r="Y4" s="1"/>
    </row>
    <row r="5" spans="1:27" s="2" customFormat="1" ht="14.25" thickTop="1" x14ac:dyDescent="0.3">
      <c r="A5" s="1"/>
      <c r="B5" s="3"/>
      <c r="C5" s="4"/>
      <c r="D5" s="4"/>
      <c r="E5" s="4"/>
      <c r="F5" s="4"/>
      <c r="G5" s="1"/>
      <c r="H5" s="5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7" ht="14.25" thickBot="1" x14ac:dyDescent="0.35"/>
    <row r="7" spans="1:27" s="14" customFormat="1" ht="14.25" thickBot="1" x14ac:dyDescent="0.35">
      <c r="A7" s="10"/>
      <c r="B7" s="11" t="s">
        <v>1</v>
      </c>
      <c r="C7" s="11" t="s">
        <v>2</v>
      </c>
      <c r="D7" s="11" t="s">
        <v>983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2">
        <v>2016</v>
      </c>
      <c r="K7" s="12">
        <v>2017</v>
      </c>
      <c r="L7" s="12">
        <v>2018</v>
      </c>
      <c r="M7" s="12">
        <v>2019</v>
      </c>
      <c r="N7" s="12">
        <v>2020</v>
      </c>
      <c r="O7" s="12">
        <v>2021</v>
      </c>
      <c r="P7" s="12">
        <v>2022</v>
      </c>
      <c r="Q7" s="12">
        <v>2023</v>
      </c>
      <c r="R7" s="90">
        <v>2024</v>
      </c>
      <c r="S7" s="13">
        <v>2025</v>
      </c>
      <c r="T7" s="13">
        <v>2026</v>
      </c>
      <c r="U7" s="13">
        <v>2027</v>
      </c>
      <c r="V7" s="13">
        <v>2028</v>
      </c>
      <c r="W7" s="13" t="s">
        <v>8</v>
      </c>
      <c r="X7" s="10"/>
      <c r="Y7" s="10"/>
    </row>
    <row r="8" spans="1:27" x14ac:dyDescent="0.3">
      <c r="J8" s="15"/>
      <c r="K8" s="15"/>
      <c r="L8" s="15"/>
      <c r="M8" s="15"/>
      <c r="N8" s="15"/>
      <c r="O8" s="15"/>
      <c r="P8" s="15"/>
      <c r="Q8" s="15"/>
      <c r="R8" s="91"/>
    </row>
    <row r="9" spans="1:27" ht="27" x14ac:dyDescent="0.3">
      <c r="B9" s="308" t="s">
        <v>9</v>
      </c>
      <c r="C9" s="308" t="s">
        <v>10</v>
      </c>
      <c r="D9" s="308"/>
      <c r="E9" s="308" t="s">
        <v>11</v>
      </c>
      <c r="F9" s="398" t="s">
        <v>12</v>
      </c>
      <c r="G9" s="399">
        <v>2075.9899999999998</v>
      </c>
      <c r="H9" s="400">
        <v>0.25</v>
      </c>
      <c r="I9" s="401"/>
      <c r="J9" s="402"/>
      <c r="K9" s="402"/>
      <c r="L9" s="402"/>
      <c r="M9" s="403">
        <f>$G$9*$H$9/12*7</f>
        <v>302.7485416666666</v>
      </c>
      <c r="N9" s="403">
        <f>$G$9*$H$9</f>
        <v>518.99749999999995</v>
      </c>
      <c r="O9" s="403">
        <f>$G$9*$H$9</f>
        <v>518.99749999999995</v>
      </c>
      <c r="P9" s="403">
        <f>$G$9*$H$9</f>
        <v>518.99749999999995</v>
      </c>
      <c r="Q9" s="403">
        <v>216.24</v>
      </c>
      <c r="R9" s="404"/>
      <c r="S9" s="405"/>
      <c r="T9" s="405"/>
      <c r="U9" s="405"/>
      <c r="V9" s="405"/>
      <c r="W9" s="405"/>
      <c r="Z9" s="6"/>
      <c r="AA9" s="6"/>
    </row>
    <row r="10" spans="1:27" x14ac:dyDescent="0.25">
      <c r="B10" s="7" t="s">
        <v>13</v>
      </c>
      <c r="C10" s="7" t="s">
        <v>14</v>
      </c>
      <c r="D10" s="7" t="s">
        <v>984</v>
      </c>
      <c r="E10" s="7" t="s">
        <v>15</v>
      </c>
      <c r="F10" s="16" t="s">
        <v>16</v>
      </c>
      <c r="G10" s="17">
        <v>664.29</v>
      </c>
      <c r="H10" s="18">
        <v>0.33329999999999999</v>
      </c>
      <c r="J10" s="15"/>
      <c r="K10" s="15"/>
      <c r="L10" s="15"/>
      <c r="M10" s="19"/>
      <c r="N10" s="19"/>
      <c r="O10" s="19"/>
      <c r="P10" s="19"/>
      <c r="Q10" s="19"/>
      <c r="R10" s="92">
        <f>$G10*$H10/12*2</f>
        <v>36.901309499999996</v>
      </c>
      <c r="S10" s="20">
        <f>$G10*$H10</f>
        <v>221.40785699999998</v>
      </c>
      <c r="T10" s="20">
        <f>$G10*$H10</f>
        <v>221.40785699999998</v>
      </c>
      <c r="U10" s="20">
        <f>$G10*$H10/12*10+0.06</f>
        <v>184.56654749999998</v>
      </c>
      <c r="V10" s="20"/>
      <c r="W10" s="20">
        <f>SUM(R10:V10)</f>
        <v>664.28357099999994</v>
      </c>
      <c r="Y10" s="8">
        <f>G10-W10</f>
        <v>6.4290000000255532E-3</v>
      </c>
      <c r="Z10" s="6"/>
      <c r="AA10" s="6"/>
    </row>
    <row r="11" spans="1:27" x14ac:dyDescent="0.25">
      <c r="B11" s="7" t="s">
        <v>13</v>
      </c>
      <c r="C11" s="7" t="s">
        <v>17</v>
      </c>
      <c r="D11" s="7" t="s">
        <v>958</v>
      </c>
      <c r="E11" s="7" t="s">
        <v>15</v>
      </c>
      <c r="F11" s="16" t="s">
        <v>18</v>
      </c>
      <c r="G11" s="17">
        <v>243.6</v>
      </c>
      <c r="H11" s="18">
        <v>0.25</v>
      </c>
      <c r="J11" s="15"/>
      <c r="K11" s="15"/>
      <c r="L11" s="15"/>
      <c r="M11" s="19"/>
      <c r="N11" s="19"/>
      <c r="O11" s="19"/>
      <c r="P11" s="19"/>
      <c r="Q11" s="19"/>
      <c r="R11" s="92">
        <f>$G11*$H11/12*1</f>
        <v>5.0750000000000002</v>
      </c>
      <c r="S11" s="20">
        <f>$G11*$H11</f>
        <v>60.9</v>
      </c>
      <c r="T11" s="20">
        <f>$G11*$H11</f>
        <v>60.9</v>
      </c>
      <c r="U11" s="20">
        <f t="shared" ref="U11:U26" si="0">$G11*$H11</f>
        <v>60.9</v>
      </c>
      <c r="V11" s="20">
        <f>$G11*$H11/12*11</f>
        <v>55.825000000000003</v>
      </c>
      <c r="W11" s="20">
        <f>SUM(R11:V11)</f>
        <v>243.60000000000002</v>
      </c>
      <c r="Y11" s="8">
        <f t="shared" ref="Y11:Y27" si="1">G11-W11</f>
        <v>0</v>
      </c>
      <c r="Z11" s="6"/>
      <c r="AA11" s="6"/>
    </row>
    <row r="12" spans="1:27" x14ac:dyDescent="0.25">
      <c r="B12" s="7" t="s">
        <v>13</v>
      </c>
      <c r="C12" s="7" t="s">
        <v>17</v>
      </c>
      <c r="D12" s="7" t="s">
        <v>958</v>
      </c>
      <c r="E12" s="7" t="s">
        <v>15</v>
      </c>
      <c r="F12" s="16" t="s">
        <v>19</v>
      </c>
      <c r="G12" s="17">
        <v>184.65</v>
      </c>
      <c r="H12" s="18">
        <v>0.25</v>
      </c>
      <c r="J12" s="15"/>
      <c r="K12" s="15"/>
      <c r="L12" s="15"/>
      <c r="M12" s="19"/>
      <c r="N12" s="19"/>
      <c r="O12" s="19"/>
      <c r="P12" s="19"/>
      <c r="Q12" s="19"/>
      <c r="R12" s="92">
        <f t="shared" ref="R12:R27" si="2">$G12*$H12/12*1</f>
        <v>3.8468750000000003</v>
      </c>
      <c r="S12" s="20">
        <f t="shared" ref="S12:U27" si="3">$G12*$H12</f>
        <v>46.162500000000001</v>
      </c>
      <c r="T12" s="20">
        <f t="shared" si="3"/>
        <v>46.162500000000001</v>
      </c>
      <c r="U12" s="20">
        <f t="shared" si="0"/>
        <v>46.162500000000001</v>
      </c>
      <c r="V12" s="20">
        <f t="shared" ref="V12:V27" si="4">$G12*$H12/12*11</f>
        <v>42.315625000000004</v>
      </c>
      <c r="W12" s="20">
        <f t="shared" ref="W12:W27" si="5">SUM(R12:V12)</f>
        <v>184.65</v>
      </c>
      <c r="Y12" s="8">
        <f t="shared" si="1"/>
        <v>0</v>
      </c>
      <c r="Z12" s="6"/>
      <c r="AA12" s="6"/>
    </row>
    <row r="13" spans="1:27" x14ac:dyDescent="0.25">
      <c r="B13" s="7" t="s">
        <v>13</v>
      </c>
      <c r="C13" s="7" t="s">
        <v>17</v>
      </c>
      <c r="D13" s="7" t="s">
        <v>958</v>
      </c>
      <c r="E13" s="7" t="s">
        <v>15</v>
      </c>
      <c r="F13" s="16" t="s">
        <v>19</v>
      </c>
      <c r="G13" s="17">
        <v>184.65</v>
      </c>
      <c r="H13" s="18">
        <v>0.25</v>
      </c>
      <c r="J13" s="15"/>
      <c r="K13" s="15"/>
      <c r="L13" s="15"/>
      <c r="M13" s="19"/>
      <c r="N13" s="19"/>
      <c r="O13" s="19"/>
      <c r="P13" s="19"/>
      <c r="Q13" s="19"/>
      <c r="R13" s="92">
        <f t="shared" si="2"/>
        <v>3.8468750000000003</v>
      </c>
      <c r="S13" s="20">
        <f t="shared" si="3"/>
        <v>46.162500000000001</v>
      </c>
      <c r="T13" s="20">
        <f t="shared" si="3"/>
        <v>46.162500000000001</v>
      </c>
      <c r="U13" s="20">
        <f t="shared" si="0"/>
        <v>46.162500000000001</v>
      </c>
      <c r="V13" s="20">
        <f t="shared" si="4"/>
        <v>42.315625000000004</v>
      </c>
      <c r="W13" s="20">
        <f t="shared" si="5"/>
        <v>184.65</v>
      </c>
      <c r="Y13" s="8">
        <f t="shared" si="1"/>
        <v>0</v>
      </c>
      <c r="Z13" s="6"/>
      <c r="AA13" s="6"/>
    </row>
    <row r="14" spans="1:27" x14ac:dyDescent="0.25">
      <c r="B14" s="7" t="s">
        <v>13</v>
      </c>
      <c r="C14" s="7" t="s">
        <v>17</v>
      </c>
      <c r="D14" s="7" t="s">
        <v>958</v>
      </c>
      <c r="E14" s="7" t="s">
        <v>15</v>
      </c>
      <c r="F14" s="16" t="s">
        <v>19</v>
      </c>
      <c r="G14" s="17">
        <v>184.65</v>
      </c>
      <c r="H14" s="18">
        <v>0.25</v>
      </c>
      <c r="J14" s="15"/>
      <c r="K14" s="15"/>
      <c r="L14" s="15"/>
      <c r="M14" s="19"/>
      <c r="N14" s="19"/>
      <c r="O14" s="19"/>
      <c r="P14" s="19"/>
      <c r="Q14" s="19"/>
      <c r="R14" s="92">
        <f t="shared" si="2"/>
        <v>3.8468750000000003</v>
      </c>
      <c r="S14" s="20">
        <f t="shared" si="3"/>
        <v>46.162500000000001</v>
      </c>
      <c r="T14" s="20">
        <f t="shared" si="3"/>
        <v>46.162500000000001</v>
      </c>
      <c r="U14" s="20">
        <f t="shared" si="0"/>
        <v>46.162500000000001</v>
      </c>
      <c r="V14" s="20">
        <f t="shared" si="4"/>
        <v>42.315625000000004</v>
      </c>
      <c r="W14" s="20">
        <f t="shared" si="5"/>
        <v>184.65</v>
      </c>
      <c r="Y14" s="8">
        <f t="shared" si="1"/>
        <v>0</v>
      </c>
      <c r="Z14" s="6"/>
      <c r="AA14" s="6"/>
    </row>
    <row r="15" spans="1:27" x14ac:dyDescent="0.25">
      <c r="B15" s="7" t="s">
        <v>13</v>
      </c>
      <c r="C15" s="7" t="s">
        <v>17</v>
      </c>
      <c r="D15" s="7" t="s">
        <v>958</v>
      </c>
      <c r="E15" s="7" t="s">
        <v>15</v>
      </c>
      <c r="F15" s="16" t="s">
        <v>19</v>
      </c>
      <c r="G15" s="17">
        <v>184.65</v>
      </c>
      <c r="H15" s="18">
        <v>0.25</v>
      </c>
      <c r="J15" s="15"/>
      <c r="K15" s="15"/>
      <c r="L15" s="15"/>
      <c r="M15" s="19"/>
      <c r="N15" s="19"/>
      <c r="O15" s="19"/>
      <c r="P15" s="19"/>
      <c r="Q15" s="19"/>
      <c r="R15" s="92">
        <f t="shared" si="2"/>
        <v>3.8468750000000003</v>
      </c>
      <c r="S15" s="20">
        <f t="shared" si="3"/>
        <v>46.162500000000001</v>
      </c>
      <c r="T15" s="20">
        <f t="shared" si="3"/>
        <v>46.162500000000001</v>
      </c>
      <c r="U15" s="20">
        <f t="shared" si="0"/>
        <v>46.162500000000001</v>
      </c>
      <c r="V15" s="20">
        <f t="shared" si="4"/>
        <v>42.315625000000004</v>
      </c>
      <c r="W15" s="20">
        <f t="shared" si="5"/>
        <v>184.65</v>
      </c>
      <c r="Y15" s="8">
        <f t="shared" si="1"/>
        <v>0</v>
      </c>
      <c r="Z15" s="6"/>
      <c r="AA15" s="6"/>
    </row>
    <row r="16" spans="1:27" x14ac:dyDescent="0.25">
      <c r="B16" s="7" t="s">
        <v>13</v>
      </c>
      <c r="C16" s="7" t="s">
        <v>17</v>
      </c>
      <c r="D16" s="7" t="s">
        <v>958</v>
      </c>
      <c r="E16" s="7" t="s">
        <v>15</v>
      </c>
      <c r="F16" s="16" t="s">
        <v>19</v>
      </c>
      <c r="G16" s="17">
        <v>184.65</v>
      </c>
      <c r="H16" s="18">
        <v>0.25</v>
      </c>
      <c r="J16" s="15"/>
      <c r="K16" s="15"/>
      <c r="L16" s="15"/>
      <c r="M16" s="19"/>
      <c r="N16" s="19"/>
      <c r="O16" s="19"/>
      <c r="P16" s="19"/>
      <c r="Q16" s="19"/>
      <c r="R16" s="92">
        <f t="shared" si="2"/>
        <v>3.8468750000000003</v>
      </c>
      <c r="S16" s="20">
        <f t="shared" si="3"/>
        <v>46.162500000000001</v>
      </c>
      <c r="T16" s="20">
        <f t="shared" si="3"/>
        <v>46.162500000000001</v>
      </c>
      <c r="U16" s="20">
        <f t="shared" si="0"/>
        <v>46.162500000000001</v>
      </c>
      <c r="V16" s="20">
        <f t="shared" si="4"/>
        <v>42.315625000000004</v>
      </c>
      <c r="W16" s="20">
        <f t="shared" si="5"/>
        <v>184.65</v>
      </c>
      <c r="Y16" s="8">
        <f t="shared" si="1"/>
        <v>0</v>
      </c>
      <c r="Z16" s="6"/>
      <c r="AA16" s="6"/>
    </row>
    <row r="17" spans="2:29" x14ac:dyDescent="0.25">
      <c r="B17" s="7" t="s">
        <v>13</v>
      </c>
      <c r="C17" s="7" t="s">
        <v>17</v>
      </c>
      <c r="D17" s="7" t="s">
        <v>958</v>
      </c>
      <c r="E17" s="7" t="s">
        <v>15</v>
      </c>
      <c r="F17" s="16" t="s">
        <v>19</v>
      </c>
      <c r="G17" s="17">
        <v>184.65</v>
      </c>
      <c r="H17" s="18">
        <v>0.25</v>
      </c>
      <c r="J17" s="15"/>
      <c r="K17" s="15"/>
      <c r="L17" s="15"/>
      <c r="M17" s="19"/>
      <c r="N17" s="19"/>
      <c r="O17" s="19"/>
      <c r="P17" s="19"/>
      <c r="Q17" s="19"/>
      <c r="R17" s="92">
        <f t="shared" si="2"/>
        <v>3.8468750000000003</v>
      </c>
      <c r="S17" s="20">
        <f t="shared" si="3"/>
        <v>46.162500000000001</v>
      </c>
      <c r="T17" s="20">
        <f t="shared" si="3"/>
        <v>46.162500000000001</v>
      </c>
      <c r="U17" s="20">
        <f t="shared" si="0"/>
        <v>46.162500000000001</v>
      </c>
      <c r="V17" s="20">
        <f t="shared" si="4"/>
        <v>42.315625000000004</v>
      </c>
      <c r="W17" s="20">
        <f t="shared" si="5"/>
        <v>184.65</v>
      </c>
      <c r="Y17" s="8">
        <f t="shared" si="1"/>
        <v>0</v>
      </c>
      <c r="Z17" s="6"/>
      <c r="AA17" s="6"/>
    </row>
    <row r="18" spans="2:29" x14ac:dyDescent="0.25">
      <c r="B18" s="7" t="s">
        <v>13</v>
      </c>
      <c r="C18" s="7" t="s">
        <v>17</v>
      </c>
      <c r="D18" s="7" t="s">
        <v>958</v>
      </c>
      <c r="E18" s="7" t="s">
        <v>15</v>
      </c>
      <c r="F18" s="16" t="s">
        <v>19</v>
      </c>
      <c r="G18" s="17">
        <v>184.65</v>
      </c>
      <c r="H18" s="18">
        <v>0.25</v>
      </c>
      <c r="J18" s="15"/>
      <c r="K18" s="15"/>
      <c r="L18" s="15"/>
      <c r="M18" s="19"/>
      <c r="N18" s="19"/>
      <c r="O18" s="19"/>
      <c r="P18" s="19"/>
      <c r="Q18" s="19"/>
      <c r="R18" s="92">
        <f t="shared" si="2"/>
        <v>3.8468750000000003</v>
      </c>
      <c r="S18" s="20">
        <f t="shared" si="3"/>
        <v>46.162500000000001</v>
      </c>
      <c r="T18" s="20">
        <f t="shared" si="3"/>
        <v>46.162500000000001</v>
      </c>
      <c r="U18" s="20">
        <f t="shared" si="0"/>
        <v>46.162500000000001</v>
      </c>
      <c r="V18" s="20">
        <f t="shared" si="4"/>
        <v>42.315625000000004</v>
      </c>
      <c r="W18" s="20">
        <f t="shared" si="5"/>
        <v>184.65</v>
      </c>
      <c r="Y18" s="8">
        <f t="shared" si="1"/>
        <v>0</v>
      </c>
      <c r="Z18" s="6"/>
      <c r="AA18" s="6"/>
    </row>
    <row r="19" spans="2:29" x14ac:dyDescent="0.25">
      <c r="B19" s="7" t="s">
        <v>13</v>
      </c>
      <c r="C19" s="7" t="s">
        <v>17</v>
      </c>
      <c r="D19" s="7" t="s">
        <v>958</v>
      </c>
      <c r="E19" s="7" t="s">
        <v>15</v>
      </c>
      <c r="F19" s="16" t="s">
        <v>19</v>
      </c>
      <c r="G19" s="17">
        <v>184.65</v>
      </c>
      <c r="H19" s="18">
        <v>0.25</v>
      </c>
      <c r="J19" s="15"/>
      <c r="K19" s="15"/>
      <c r="L19" s="15"/>
      <c r="M19" s="19"/>
      <c r="N19" s="19"/>
      <c r="O19" s="19"/>
      <c r="P19" s="19"/>
      <c r="Q19" s="19"/>
      <c r="R19" s="92">
        <f t="shared" si="2"/>
        <v>3.8468750000000003</v>
      </c>
      <c r="S19" s="20">
        <f t="shared" si="3"/>
        <v>46.162500000000001</v>
      </c>
      <c r="T19" s="20">
        <f t="shared" si="3"/>
        <v>46.162500000000001</v>
      </c>
      <c r="U19" s="20">
        <f t="shared" si="0"/>
        <v>46.162500000000001</v>
      </c>
      <c r="V19" s="20">
        <f t="shared" si="4"/>
        <v>42.315625000000004</v>
      </c>
      <c r="W19" s="20">
        <f t="shared" si="5"/>
        <v>184.65</v>
      </c>
      <c r="Y19" s="8">
        <f t="shared" si="1"/>
        <v>0</v>
      </c>
      <c r="Z19" s="6"/>
      <c r="AA19" s="6"/>
    </row>
    <row r="20" spans="2:29" x14ac:dyDescent="0.25">
      <c r="B20" s="7" t="s">
        <v>13</v>
      </c>
      <c r="C20" s="7" t="s">
        <v>17</v>
      </c>
      <c r="D20" s="7" t="s">
        <v>958</v>
      </c>
      <c r="E20" s="7" t="s">
        <v>15</v>
      </c>
      <c r="F20" s="16" t="s">
        <v>19</v>
      </c>
      <c r="G20" s="17">
        <v>184.65</v>
      </c>
      <c r="H20" s="18">
        <v>0.25</v>
      </c>
      <c r="J20" s="15"/>
      <c r="K20" s="15"/>
      <c r="L20" s="15"/>
      <c r="M20" s="19"/>
      <c r="N20" s="19"/>
      <c r="O20" s="19"/>
      <c r="P20" s="19"/>
      <c r="Q20" s="19"/>
      <c r="R20" s="92">
        <f t="shared" si="2"/>
        <v>3.8468750000000003</v>
      </c>
      <c r="S20" s="20">
        <f t="shared" si="3"/>
        <v>46.162500000000001</v>
      </c>
      <c r="T20" s="20">
        <f t="shared" si="3"/>
        <v>46.162500000000001</v>
      </c>
      <c r="U20" s="20">
        <f t="shared" si="0"/>
        <v>46.162500000000001</v>
      </c>
      <c r="V20" s="20">
        <f t="shared" si="4"/>
        <v>42.315625000000004</v>
      </c>
      <c r="W20" s="20">
        <f t="shared" si="5"/>
        <v>184.65</v>
      </c>
      <c r="Y20" s="8">
        <f t="shared" si="1"/>
        <v>0</v>
      </c>
      <c r="Z20" s="6"/>
      <c r="AA20" s="6"/>
    </row>
    <row r="21" spans="2:29" x14ac:dyDescent="0.25">
      <c r="B21" s="7" t="s">
        <v>13</v>
      </c>
      <c r="C21" s="7" t="s">
        <v>17</v>
      </c>
      <c r="D21" s="7" t="s">
        <v>958</v>
      </c>
      <c r="E21" s="7" t="s">
        <v>15</v>
      </c>
      <c r="F21" s="16" t="s">
        <v>19</v>
      </c>
      <c r="G21" s="17">
        <v>184.65</v>
      </c>
      <c r="H21" s="18">
        <v>0.25</v>
      </c>
      <c r="J21" s="15"/>
      <c r="K21" s="15"/>
      <c r="L21" s="15"/>
      <c r="M21" s="19"/>
      <c r="N21" s="19"/>
      <c r="O21" s="19"/>
      <c r="P21" s="19"/>
      <c r="Q21" s="19"/>
      <c r="R21" s="92">
        <f t="shared" si="2"/>
        <v>3.8468750000000003</v>
      </c>
      <c r="S21" s="20">
        <f t="shared" si="3"/>
        <v>46.162500000000001</v>
      </c>
      <c r="T21" s="20">
        <f t="shared" si="3"/>
        <v>46.162500000000001</v>
      </c>
      <c r="U21" s="20">
        <f t="shared" si="0"/>
        <v>46.162500000000001</v>
      </c>
      <c r="V21" s="20">
        <f t="shared" si="4"/>
        <v>42.315625000000004</v>
      </c>
      <c r="W21" s="20">
        <f t="shared" si="5"/>
        <v>184.65</v>
      </c>
      <c r="Y21" s="8">
        <f t="shared" si="1"/>
        <v>0</v>
      </c>
      <c r="Z21" s="6"/>
      <c r="AA21" s="6"/>
    </row>
    <row r="22" spans="2:29" x14ac:dyDescent="0.25">
      <c r="B22" s="7" t="s">
        <v>13</v>
      </c>
      <c r="C22" s="7" t="s">
        <v>17</v>
      </c>
      <c r="D22" s="7" t="s">
        <v>958</v>
      </c>
      <c r="E22" s="7" t="s">
        <v>15</v>
      </c>
      <c r="F22" s="16" t="s">
        <v>19</v>
      </c>
      <c r="G22" s="17">
        <v>184.64</v>
      </c>
      <c r="H22" s="18">
        <v>0.25</v>
      </c>
      <c r="J22" s="15"/>
      <c r="K22" s="15"/>
      <c r="L22" s="15"/>
      <c r="M22" s="19"/>
      <c r="N22" s="19"/>
      <c r="O22" s="19"/>
      <c r="P22" s="19"/>
      <c r="Q22" s="19"/>
      <c r="R22" s="92">
        <f t="shared" si="2"/>
        <v>3.8466666666666662</v>
      </c>
      <c r="S22" s="20">
        <f t="shared" si="3"/>
        <v>46.16</v>
      </c>
      <c r="T22" s="20">
        <f t="shared" si="3"/>
        <v>46.16</v>
      </c>
      <c r="U22" s="20">
        <f t="shared" si="0"/>
        <v>46.16</v>
      </c>
      <c r="V22" s="20">
        <f t="shared" si="4"/>
        <v>42.313333333333325</v>
      </c>
      <c r="W22" s="20">
        <f t="shared" si="5"/>
        <v>184.64</v>
      </c>
      <c r="Y22" s="8">
        <f t="shared" si="1"/>
        <v>0</v>
      </c>
      <c r="Z22" s="6"/>
      <c r="AA22" s="6"/>
    </row>
    <row r="23" spans="2:29" x14ac:dyDescent="0.25">
      <c r="B23" s="7" t="s">
        <v>13</v>
      </c>
      <c r="C23" s="7" t="s">
        <v>17</v>
      </c>
      <c r="D23" s="7" t="s">
        <v>958</v>
      </c>
      <c r="E23" s="7" t="s">
        <v>15</v>
      </c>
      <c r="F23" s="16" t="s">
        <v>19</v>
      </c>
      <c r="G23" s="17">
        <v>184.64</v>
      </c>
      <c r="H23" s="18">
        <v>0.25</v>
      </c>
      <c r="J23" s="15"/>
      <c r="K23" s="15"/>
      <c r="L23" s="15"/>
      <c r="M23" s="19"/>
      <c r="N23" s="19"/>
      <c r="O23" s="19"/>
      <c r="P23" s="19"/>
      <c r="Q23" s="19"/>
      <c r="R23" s="92">
        <f t="shared" si="2"/>
        <v>3.8466666666666662</v>
      </c>
      <c r="S23" s="20">
        <f t="shared" si="3"/>
        <v>46.16</v>
      </c>
      <c r="T23" s="20">
        <f t="shared" si="3"/>
        <v>46.16</v>
      </c>
      <c r="U23" s="20">
        <f t="shared" si="0"/>
        <v>46.16</v>
      </c>
      <c r="V23" s="20">
        <f t="shared" si="4"/>
        <v>42.313333333333325</v>
      </c>
      <c r="W23" s="20">
        <f t="shared" si="5"/>
        <v>184.64</v>
      </c>
      <c r="Y23" s="8">
        <f t="shared" si="1"/>
        <v>0</v>
      </c>
      <c r="Z23" s="6"/>
      <c r="AA23" s="6"/>
    </row>
    <row r="24" spans="2:29" x14ac:dyDescent="0.25">
      <c r="B24" s="7" t="s">
        <v>13</v>
      </c>
      <c r="C24" s="7" t="s">
        <v>17</v>
      </c>
      <c r="D24" s="7" t="s">
        <v>958</v>
      </c>
      <c r="E24" s="7" t="s">
        <v>15</v>
      </c>
      <c r="F24" s="16" t="s">
        <v>19</v>
      </c>
      <c r="G24" s="17">
        <v>184.64</v>
      </c>
      <c r="H24" s="18">
        <v>0.25</v>
      </c>
      <c r="J24" s="15"/>
      <c r="K24" s="15"/>
      <c r="L24" s="15"/>
      <c r="M24" s="19"/>
      <c r="N24" s="19"/>
      <c r="O24" s="19"/>
      <c r="P24" s="19"/>
      <c r="Q24" s="19"/>
      <c r="R24" s="92">
        <f t="shared" si="2"/>
        <v>3.8466666666666662</v>
      </c>
      <c r="S24" s="20">
        <f t="shared" si="3"/>
        <v>46.16</v>
      </c>
      <c r="T24" s="20">
        <f t="shared" si="3"/>
        <v>46.16</v>
      </c>
      <c r="U24" s="20">
        <f t="shared" si="0"/>
        <v>46.16</v>
      </c>
      <c r="V24" s="20">
        <f t="shared" si="4"/>
        <v>42.313333333333325</v>
      </c>
      <c r="W24" s="20">
        <f t="shared" si="5"/>
        <v>184.64</v>
      </c>
      <c r="Y24" s="8">
        <f t="shared" si="1"/>
        <v>0</v>
      </c>
      <c r="Z24" s="6"/>
      <c r="AA24" s="6"/>
    </row>
    <row r="25" spans="2:29" x14ac:dyDescent="0.25">
      <c r="B25" s="7" t="s">
        <v>13</v>
      </c>
      <c r="C25" s="7" t="s">
        <v>17</v>
      </c>
      <c r="D25" s="7" t="s">
        <v>958</v>
      </c>
      <c r="E25" s="7" t="s">
        <v>15</v>
      </c>
      <c r="F25" s="16" t="s">
        <v>19</v>
      </c>
      <c r="G25" s="17">
        <v>184.64</v>
      </c>
      <c r="H25" s="18">
        <v>0.25</v>
      </c>
      <c r="J25" s="15"/>
      <c r="K25" s="15"/>
      <c r="L25" s="15"/>
      <c r="M25" s="19"/>
      <c r="N25" s="19"/>
      <c r="O25" s="19"/>
      <c r="P25" s="19"/>
      <c r="Q25" s="19"/>
      <c r="R25" s="92">
        <f t="shared" si="2"/>
        <v>3.8466666666666662</v>
      </c>
      <c r="S25" s="20">
        <f t="shared" si="3"/>
        <v>46.16</v>
      </c>
      <c r="T25" s="20">
        <f t="shared" si="3"/>
        <v>46.16</v>
      </c>
      <c r="U25" s="20">
        <f t="shared" si="0"/>
        <v>46.16</v>
      </c>
      <c r="V25" s="20">
        <f t="shared" si="4"/>
        <v>42.313333333333325</v>
      </c>
      <c r="W25" s="20">
        <f t="shared" si="5"/>
        <v>184.64</v>
      </c>
      <c r="Y25" s="8">
        <f t="shared" si="1"/>
        <v>0</v>
      </c>
      <c r="Z25" s="6"/>
      <c r="AA25" s="6"/>
    </row>
    <row r="26" spans="2:29" x14ac:dyDescent="0.25">
      <c r="B26" s="7" t="s">
        <v>13</v>
      </c>
      <c r="C26" s="7" t="s">
        <v>17</v>
      </c>
      <c r="D26" s="7" t="s">
        <v>958</v>
      </c>
      <c r="E26" s="7" t="s">
        <v>15</v>
      </c>
      <c r="F26" s="16" t="s">
        <v>19</v>
      </c>
      <c r="G26" s="17">
        <v>184.64</v>
      </c>
      <c r="H26" s="18">
        <v>0.25</v>
      </c>
      <c r="J26" s="15"/>
      <c r="K26" s="15"/>
      <c r="L26" s="15"/>
      <c r="M26" s="19"/>
      <c r="N26" s="19"/>
      <c r="O26" s="19"/>
      <c r="P26" s="19"/>
      <c r="Q26" s="19"/>
      <c r="R26" s="92">
        <f t="shared" si="2"/>
        <v>3.8466666666666662</v>
      </c>
      <c r="S26" s="20">
        <f t="shared" si="3"/>
        <v>46.16</v>
      </c>
      <c r="T26" s="20">
        <f t="shared" si="3"/>
        <v>46.16</v>
      </c>
      <c r="U26" s="20">
        <f t="shared" si="0"/>
        <v>46.16</v>
      </c>
      <c r="V26" s="20">
        <f t="shared" si="4"/>
        <v>42.313333333333325</v>
      </c>
      <c r="W26" s="20">
        <f t="shared" si="5"/>
        <v>184.64</v>
      </c>
      <c r="Y26" s="8">
        <f t="shared" si="1"/>
        <v>0</v>
      </c>
      <c r="Z26" s="6"/>
      <c r="AA26" s="6"/>
    </row>
    <row r="27" spans="2:29" x14ac:dyDescent="0.25">
      <c r="B27" s="7" t="s">
        <v>13</v>
      </c>
      <c r="C27" s="7" t="s">
        <v>17</v>
      </c>
      <c r="D27" s="7" t="s">
        <v>958</v>
      </c>
      <c r="E27" s="7" t="s">
        <v>15</v>
      </c>
      <c r="F27" s="16" t="s">
        <v>19</v>
      </c>
      <c r="G27" s="17">
        <v>184.64</v>
      </c>
      <c r="H27" s="18">
        <v>0.25</v>
      </c>
      <c r="J27" s="15"/>
      <c r="K27" s="15"/>
      <c r="L27" s="15"/>
      <c r="M27" s="19"/>
      <c r="N27" s="19"/>
      <c r="O27" s="19"/>
      <c r="P27" s="19"/>
      <c r="Q27" s="19"/>
      <c r="R27" s="92">
        <f t="shared" si="2"/>
        <v>3.8466666666666662</v>
      </c>
      <c r="S27" s="20">
        <f t="shared" si="3"/>
        <v>46.16</v>
      </c>
      <c r="T27" s="20">
        <f t="shared" si="3"/>
        <v>46.16</v>
      </c>
      <c r="U27" s="20">
        <f t="shared" si="3"/>
        <v>46.16</v>
      </c>
      <c r="V27" s="20">
        <f t="shared" si="4"/>
        <v>42.313333333333325</v>
      </c>
      <c r="W27" s="20">
        <f t="shared" si="5"/>
        <v>184.64</v>
      </c>
      <c r="Y27" s="8">
        <f t="shared" si="1"/>
        <v>0</v>
      </c>
      <c r="Z27" s="6"/>
      <c r="AA27" s="6"/>
    </row>
    <row r="28" spans="2:29" x14ac:dyDescent="0.25">
      <c r="F28" s="16"/>
      <c r="G28" s="17"/>
      <c r="H28" s="18"/>
      <c r="J28" s="15"/>
      <c r="K28" s="15"/>
      <c r="L28" s="15"/>
      <c r="M28" s="19"/>
      <c r="N28" s="19"/>
      <c r="O28" s="19"/>
      <c r="P28" s="19"/>
      <c r="Q28" s="19"/>
      <c r="R28" s="92"/>
      <c r="S28" s="20"/>
      <c r="T28" s="20"/>
      <c r="U28" s="20"/>
      <c r="V28" s="20"/>
      <c r="W28" s="20"/>
      <c r="Z28" s="6"/>
      <c r="AA28" s="6"/>
    </row>
    <row r="29" spans="2:29" x14ac:dyDescent="0.25">
      <c r="F29" s="16"/>
      <c r="G29" s="17"/>
      <c r="H29" s="18"/>
      <c r="J29" s="15"/>
      <c r="K29" s="15"/>
      <c r="L29" s="15"/>
      <c r="M29" s="19"/>
      <c r="N29" s="19"/>
      <c r="O29" s="19"/>
      <c r="P29" s="19"/>
      <c r="Q29" s="19"/>
      <c r="R29" s="92"/>
      <c r="S29" s="20"/>
      <c r="T29" s="20"/>
      <c r="U29" s="20"/>
      <c r="V29" s="20"/>
      <c r="W29" s="20"/>
      <c r="Z29" s="6"/>
      <c r="AA29" s="6"/>
    </row>
    <row r="30" spans="2:29" x14ac:dyDescent="0.25">
      <c r="F30" s="16"/>
      <c r="G30" s="17"/>
      <c r="H30" s="18"/>
      <c r="J30" s="15"/>
      <c r="K30" s="15"/>
      <c r="L30" s="15"/>
      <c r="M30" s="19"/>
      <c r="N30" s="19"/>
      <c r="O30" s="19"/>
      <c r="P30" s="19"/>
      <c r="Q30" s="19"/>
      <c r="R30" s="92"/>
      <c r="S30" s="20"/>
      <c r="T30" s="20"/>
      <c r="U30" s="20"/>
      <c r="V30" s="20"/>
      <c r="W30" s="20"/>
      <c r="Z30" s="6"/>
      <c r="AA30" s="6"/>
    </row>
    <row r="31" spans="2:29" s="6" customFormat="1" ht="14.25" thickBot="1" x14ac:dyDescent="0.35">
      <c r="B31" s="46"/>
      <c r="C31" s="46"/>
      <c r="D31" s="46"/>
      <c r="E31" s="46"/>
      <c r="F31" s="46"/>
      <c r="G31" s="47"/>
      <c r="H31" s="48"/>
      <c r="I31" s="49"/>
      <c r="J31" s="50"/>
      <c r="K31" s="50"/>
      <c r="L31" s="50"/>
      <c r="M31" s="51"/>
      <c r="N31" s="50"/>
      <c r="O31" s="50"/>
      <c r="P31" s="50"/>
      <c r="Q31" s="50"/>
      <c r="R31" s="93"/>
      <c r="S31" s="52"/>
      <c r="T31" s="52"/>
      <c r="U31" s="52"/>
      <c r="V31" s="52"/>
      <c r="W31" s="52"/>
      <c r="X31" s="21"/>
      <c r="Y31" s="21"/>
      <c r="Z31" s="22"/>
      <c r="AA31" s="23"/>
      <c r="AB31" s="23"/>
      <c r="AC31" s="23"/>
    </row>
    <row r="32" spans="2:29" s="6" customFormat="1" x14ac:dyDescent="0.3">
      <c r="B32" s="7"/>
      <c r="C32" s="7"/>
      <c r="D32" s="7"/>
      <c r="E32" s="7"/>
      <c r="F32" s="7"/>
      <c r="G32" s="17"/>
      <c r="H32" s="24"/>
      <c r="I32" s="25"/>
      <c r="J32" s="26"/>
      <c r="K32" s="26"/>
      <c r="L32" s="26"/>
      <c r="M32" s="19"/>
      <c r="N32" s="26"/>
      <c r="O32" s="26"/>
      <c r="P32" s="26"/>
      <c r="Q32" s="26"/>
      <c r="R32" s="94"/>
      <c r="S32" s="8"/>
      <c r="T32" s="8"/>
      <c r="U32" s="8"/>
      <c r="V32" s="8"/>
      <c r="W32" s="8"/>
      <c r="X32" s="21"/>
      <c r="Y32" s="21"/>
      <c r="Z32" s="22"/>
      <c r="AA32" s="23"/>
      <c r="AB32" s="23"/>
      <c r="AC32" s="23"/>
    </row>
    <row r="33" spans="6:44" ht="15" x14ac:dyDescent="0.3">
      <c r="F33" s="27" t="s">
        <v>20</v>
      </c>
      <c r="G33" s="28">
        <f>SUM(G9:G31)</f>
        <v>5938.2200000000012</v>
      </c>
      <c r="H33" s="29"/>
      <c r="I33" s="29"/>
      <c r="J33" s="30">
        <f t="shared" ref="J33:V33" si="6">SUM(J9:J31)</f>
        <v>0</v>
      </c>
      <c r="K33" s="30">
        <f t="shared" si="6"/>
        <v>0</v>
      </c>
      <c r="L33" s="30">
        <f t="shared" si="6"/>
        <v>0</v>
      </c>
      <c r="M33" s="30">
        <f t="shared" si="6"/>
        <v>302.7485416666666</v>
      </c>
      <c r="N33" s="30">
        <f t="shared" si="6"/>
        <v>518.99749999999995</v>
      </c>
      <c r="O33" s="30">
        <f t="shared" si="6"/>
        <v>518.99749999999995</v>
      </c>
      <c r="P33" s="30">
        <f t="shared" si="6"/>
        <v>518.99749999999995</v>
      </c>
      <c r="Q33" s="30">
        <f t="shared" si="6"/>
        <v>216.24</v>
      </c>
      <c r="R33" s="95">
        <f t="shared" si="6"/>
        <v>103.52505949999995</v>
      </c>
      <c r="S33" s="31">
        <f t="shared" si="6"/>
        <v>1020.8928569999999</v>
      </c>
      <c r="T33" s="31">
        <f t="shared" si="6"/>
        <v>1020.8928569999999</v>
      </c>
      <c r="U33" s="31">
        <f t="shared" si="6"/>
        <v>984.05154749999997</v>
      </c>
      <c r="V33" s="31">
        <f t="shared" si="6"/>
        <v>732.86124999999981</v>
      </c>
      <c r="W33" s="31">
        <f>SUM(W9:W31)</f>
        <v>3862.223571</v>
      </c>
      <c r="X33" s="21"/>
      <c r="Y33" s="21"/>
      <c r="Z33" s="22"/>
      <c r="AA33" s="23"/>
      <c r="AB33" s="23"/>
      <c r="AC33" s="23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6:44" ht="17.25" thickBot="1" x14ac:dyDescent="0.35">
      <c r="F34" s="416" t="s">
        <v>22</v>
      </c>
      <c r="G34" s="33"/>
      <c r="H34" s="34"/>
      <c r="I34" s="9"/>
      <c r="J34" s="9"/>
      <c r="K34" s="9"/>
      <c r="L34" s="9"/>
      <c r="M34" s="9"/>
      <c r="N34" s="9"/>
      <c r="O34" s="9"/>
      <c r="P34" s="35"/>
      <c r="Q34" s="35"/>
      <c r="R34" s="35"/>
      <c r="S34" s="35"/>
      <c r="T34" s="35"/>
      <c r="U34" s="35"/>
      <c r="V34" s="35"/>
      <c r="W34" s="35"/>
      <c r="X34" s="36"/>
      <c r="Y34" s="36"/>
      <c r="Z34" s="22"/>
      <c r="AA34" s="23"/>
      <c r="AB34" s="23"/>
      <c r="AC34" s="23"/>
    </row>
    <row r="35" spans="6:44" ht="17.25" thickBot="1" x14ac:dyDescent="0.35">
      <c r="F35" s="32" t="s">
        <v>8</v>
      </c>
      <c r="G35" s="28">
        <f>SUM(G33:G34)</f>
        <v>5938.2200000000012</v>
      </c>
      <c r="H35" s="34"/>
      <c r="I35" s="6"/>
      <c r="K35" s="37"/>
      <c r="L35" s="37"/>
      <c r="M35" s="37"/>
      <c r="N35" s="37"/>
      <c r="P35" s="38" t="s">
        <v>21</v>
      </c>
      <c r="Q35" s="39"/>
      <c r="R35" s="39"/>
      <c r="S35" s="39"/>
      <c r="T35" s="39"/>
      <c r="U35" s="39"/>
      <c r="V35" s="39"/>
      <c r="W35" s="40">
        <f>SUM(S33:V33)</f>
        <v>3758.6985114999998</v>
      </c>
      <c r="X35" s="36"/>
      <c r="Y35" s="36"/>
      <c r="Z35" s="22"/>
      <c r="AA35" s="23"/>
      <c r="AB35" s="23"/>
      <c r="AC35" s="23"/>
    </row>
    <row r="36" spans="6:44" ht="16.5" x14ac:dyDescent="0.3">
      <c r="G36" s="36"/>
      <c r="H36" s="34"/>
      <c r="I36" s="34"/>
      <c r="J36" s="36"/>
      <c r="K36" s="37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41"/>
    </row>
    <row r="37" spans="6:44" ht="16.5" x14ac:dyDescent="0.3">
      <c r="G37" s="36"/>
      <c r="H37" s="29"/>
      <c r="I37" s="29"/>
      <c r="J37" s="36"/>
      <c r="K37" s="37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41"/>
    </row>
    <row r="38" spans="6:44" x14ac:dyDescent="0.3">
      <c r="G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41"/>
    </row>
    <row r="39" spans="6:44" x14ac:dyDescent="0.3">
      <c r="G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41"/>
    </row>
    <row r="40" spans="6:44" x14ac:dyDescent="0.3">
      <c r="G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41"/>
    </row>
    <row r="41" spans="6:44" x14ac:dyDescent="0.3">
      <c r="G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41"/>
    </row>
    <row r="42" spans="6:44" x14ac:dyDescent="0.3">
      <c r="G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41"/>
    </row>
    <row r="43" spans="6:44" x14ac:dyDescent="0.3">
      <c r="G43" s="36"/>
    </row>
  </sheetData>
  <phoneticPr fontId="2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A7A6-6ED4-4F4C-ADA8-C2F2F0963041}">
  <dimension ref="A4:AJ30"/>
  <sheetViews>
    <sheetView workbookViewId="0">
      <selection activeCell="G32" sqref="G32"/>
    </sheetView>
  </sheetViews>
  <sheetFormatPr defaultColWidth="10.28515625" defaultRowHeight="13.5" x14ac:dyDescent="0.3"/>
  <cols>
    <col min="1" max="1" width="1" style="6" customWidth="1"/>
    <col min="2" max="2" width="14.42578125" style="7" customWidth="1"/>
    <col min="3" max="4" width="18.5703125" style="7" customWidth="1"/>
    <col min="5" max="5" width="17.5703125" style="7" customWidth="1"/>
    <col min="6" max="6" width="41.28515625" style="7" customWidth="1"/>
    <col min="7" max="7" width="15" style="8" customWidth="1"/>
    <col min="8" max="8" width="8.5703125" style="5" customWidth="1"/>
    <col min="9" max="9" width="15.140625" style="5" customWidth="1"/>
    <col min="10" max="17" width="10.85546875" style="6" hidden="1" customWidth="1"/>
    <col min="18" max="18" width="12.42578125" style="6" hidden="1" customWidth="1"/>
    <col min="19" max="21" width="15.85546875" style="6" hidden="1" customWidth="1"/>
    <col min="22" max="22" width="9.7109375" style="6" hidden="1" customWidth="1"/>
    <col min="23" max="23" width="12.42578125" style="6" hidden="1" customWidth="1"/>
    <col min="24" max="24" width="11.5703125" style="6" customWidth="1"/>
    <col min="25" max="32" width="10.28515625" style="6" customWidth="1"/>
    <col min="33" max="33" width="12.85546875" style="6" customWidth="1"/>
    <col min="34" max="34" width="8.5703125" style="6" bestFit="1" customWidth="1"/>
    <col min="35" max="35" width="10.28515625" style="6"/>
    <col min="36" max="16384" width="10.28515625" style="9"/>
  </cols>
  <sheetData>
    <row r="4" spans="1:35" s="2" customFormat="1" ht="17.25" thickBot="1" x14ac:dyDescent="0.35">
      <c r="A4" s="1"/>
      <c r="B4" s="42" t="s">
        <v>23</v>
      </c>
      <c r="C4" s="43"/>
      <c r="D4" s="43"/>
      <c r="E4" s="43"/>
      <c r="F4" s="44"/>
      <c r="G4" s="45"/>
      <c r="H4" s="45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2"/>
      <c r="X4" s="43"/>
      <c r="Y4" s="43"/>
      <c r="Z4" s="43"/>
      <c r="AA4" s="44"/>
      <c r="AB4" s="45"/>
      <c r="AC4" s="45"/>
      <c r="AD4" s="44"/>
      <c r="AE4" s="44"/>
      <c r="AF4" s="44"/>
      <c r="AG4" s="44"/>
      <c r="AH4" s="1"/>
      <c r="AI4" s="1"/>
    </row>
    <row r="5" spans="1:35" s="2" customFormat="1" ht="14.25" thickTop="1" x14ac:dyDescent="0.3">
      <c r="A5" s="1"/>
      <c r="B5" s="3"/>
      <c r="C5" s="4"/>
      <c r="D5" s="4"/>
      <c r="E5" s="4"/>
      <c r="F5" s="4"/>
      <c r="G5" s="1"/>
      <c r="H5" s="5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4.25" thickBot="1" x14ac:dyDescent="0.35"/>
    <row r="7" spans="1:35" s="14" customFormat="1" ht="14.25" thickBot="1" x14ac:dyDescent="0.35">
      <c r="A7" s="10"/>
      <c r="B7" s="11" t="s">
        <v>24</v>
      </c>
      <c r="C7" s="11" t="s">
        <v>25</v>
      </c>
      <c r="D7" s="11" t="s">
        <v>26</v>
      </c>
      <c r="E7" s="11" t="s">
        <v>27</v>
      </c>
      <c r="F7" s="11" t="s">
        <v>4</v>
      </c>
      <c r="G7" s="11" t="s">
        <v>5</v>
      </c>
      <c r="H7" s="11" t="s">
        <v>6</v>
      </c>
      <c r="I7" s="11" t="s">
        <v>7</v>
      </c>
      <c r="J7" s="12">
        <v>2010</v>
      </c>
      <c r="K7" s="12">
        <v>2011</v>
      </c>
      <c r="L7" s="12">
        <v>2012</v>
      </c>
      <c r="M7" s="53">
        <v>2013</v>
      </c>
      <c r="N7" s="54">
        <v>2014</v>
      </c>
      <c r="O7" s="12">
        <v>2015</v>
      </c>
      <c r="P7" s="12">
        <v>2016</v>
      </c>
      <c r="Q7" s="54">
        <v>2017</v>
      </c>
      <c r="R7" s="54">
        <v>2018</v>
      </c>
      <c r="S7" s="12">
        <v>2019</v>
      </c>
      <c r="T7" s="13">
        <v>2020</v>
      </c>
      <c r="U7" s="13">
        <v>2021</v>
      </c>
      <c r="V7" s="12">
        <v>2022</v>
      </c>
      <c r="W7" s="12">
        <v>2023</v>
      </c>
      <c r="X7" s="90">
        <v>2024</v>
      </c>
      <c r="Y7" s="13">
        <v>2025</v>
      </c>
      <c r="Z7" s="13">
        <v>2026</v>
      </c>
      <c r="AA7" s="13">
        <v>2027</v>
      </c>
      <c r="AB7" s="13">
        <v>2028</v>
      </c>
      <c r="AC7" s="13">
        <v>2029</v>
      </c>
      <c r="AD7" s="13">
        <v>2030</v>
      </c>
      <c r="AE7" s="13">
        <v>2031</v>
      </c>
      <c r="AF7" s="13">
        <v>2032</v>
      </c>
      <c r="AG7" s="13" t="s">
        <v>8</v>
      </c>
      <c r="AH7" s="10"/>
      <c r="AI7" s="10"/>
    </row>
    <row r="8" spans="1:35" x14ac:dyDescent="0.3">
      <c r="J8" s="15"/>
      <c r="K8" s="15"/>
      <c r="L8" s="15"/>
      <c r="M8" s="55"/>
      <c r="N8" s="56"/>
      <c r="O8" s="15"/>
      <c r="P8" s="15"/>
      <c r="Q8" s="56"/>
      <c r="R8" s="56"/>
      <c r="S8" s="15"/>
      <c r="V8" s="15"/>
      <c r="W8" s="15"/>
      <c r="X8" s="91"/>
    </row>
    <row r="9" spans="1:35" x14ac:dyDescent="0.3">
      <c r="B9" s="57" t="s">
        <v>28</v>
      </c>
      <c r="C9" s="57" t="s">
        <v>29</v>
      </c>
      <c r="D9" s="57"/>
      <c r="E9" s="57" t="s">
        <v>30</v>
      </c>
      <c r="F9" s="58" t="s">
        <v>31</v>
      </c>
      <c r="G9" s="59">
        <v>220.51</v>
      </c>
      <c r="H9" s="60">
        <v>0.1</v>
      </c>
      <c r="I9" s="60"/>
      <c r="J9" s="61">
        <f>$G9*$H$9</f>
        <v>22.051000000000002</v>
      </c>
      <c r="K9" s="61">
        <f t="shared" ref="K9:R9" si="0">$G9*$H$9</f>
        <v>22.051000000000002</v>
      </c>
      <c r="L9" s="61">
        <f t="shared" si="0"/>
        <v>22.051000000000002</v>
      </c>
      <c r="M9" s="62">
        <f t="shared" si="0"/>
        <v>22.051000000000002</v>
      </c>
      <c r="N9" s="63">
        <f t="shared" si="0"/>
        <v>22.051000000000002</v>
      </c>
      <c r="O9" s="61">
        <f t="shared" si="0"/>
        <v>22.051000000000002</v>
      </c>
      <c r="P9" s="61">
        <f t="shared" si="0"/>
        <v>22.051000000000002</v>
      </c>
      <c r="Q9" s="63">
        <f t="shared" si="0"/>
        <v>22.051000000000002</v>
      </c>
      <c r="R9" s="63">
        <f t="shared" si="0"/>
        <v>22.051000000000002</v>
      </c>
      <c r="S9" s="61">
        <f>$G9*$H$9+0.01</f>
        <v>22.061000000000003</v>
      </c>
      <c r="T9" s="64"/>
      <c r="U9" s="64"/>
      <c r="V9" s="61"/>
      <c r="W9" s="61"/>
      <c r="X9" s="96"/>
      <c r="Y9" s="64"/>
      <c r="Z9" s="64"/>
      <c r="AA9" s="64"/>
      <c r="AB9" s="64"/>
      <c r="AC9" s="64"/>
      <c r="AD9" s="64"/>
      <c r="AE9" s="64"/>
      <c r="AF9" s="64"/>
      <c r="AG9" s="65">
        <f>SUM(J9:S9)-0.01</f>
        <v>220.51000000000002</v>
      </c>
    </row>
    <row r="10" spans="1:35" x14ac:dyDescent="0.3">
      <c r="B10" s="57" t="s">
        <v>28</v>
      </c>
      <c r="C10" s="57" t="s">
        <v>29</v>
      </c>
      <c r="D10" s="57"/>
      <c r="E10" s="57" t="s">
        <v>32</v>
      </c>
      <c r="F10" s="58" t="s">
        <v>33</v>
      </c>
      <c r="G10" s="59">
        <v>220.51</v>
      </c>
      <c r="H10" s="60">
        <v>0.1</v>
      </c>
      <c r="I10" s="60"/>
      <c r="J10" s="61">
        <f>$G10*$H$10</f>
        <v>22.051000000000002</v>
      </c>
      <c r="K10" s="61">
        <f t="shared" ref="K10:R10" si="1">$G10*$H$10</f>
        <v>22.051000000000002</v>
      </c>
      <c r="L10" s="61">
        <f t="shared" si="1"/>
        <v>22.051000000000002</v>
      </c>
      <c r="M10" s="62">
        <f t="shared" si="1"/>
        <v>22.051000000000002</v>
      </c>
      <c r="N10" s="63">
        <f t="shared" si="1"/>
        <v>22.051000000000002</v>
      </c>
      <c r="O10" s="61">
        <f t="shared" si="1"/>
        <v>22.051000000000002</v>
      </c>
      <c r="P10" s="61">
        <f t="shared" si="1"/>
        <v>22.051000000000002</v>
      </c>
      <c r="Q10" s="63">
        <f t="shared" si="1"/>
        <v>22.051000000000002</v>
      </c>
      <c r="R10" s="63">
        <f t="shared" si="1"/>
        <v>22.051000000000002</v>
      </c>
      <c r="S10" s="61">
        <f>$G10*$H$10+0.01</f>
        <v>22.061000000000003</v>
      </c>
      <c r="T10" s="64"/>
      <c r="U10" s="64"/>
      <c r="V10" s="61"/>
      <c r="W10" s="61"/>
      <c r="X10" s="96"/>
      <c r="Y10" s="64"/>
      <c r="Z10" s="64"/>
      <c r="AA10" s="64"/>
      <c r="AB10" s="64"/>
      <c r="AC10" s="64"/>
      <c r="AD10" s="64"/>
      <c r="AE10" s="64"/>
      <c r="AF10" s="64"/>
      <c r="AG10" s="65">
        <f>SUM(J10:S10)-0.01</f>
        <v>220.51000000000002</v>
      </c>
    </row>
    <row r="11" spans="1:35" x14ac:dyDescent="0.3">
      <c r="B11" s="66" t="s">
        <v>34</v>
      </c>
      <c r="C11" s="66" t="s">
        <v>35</v>
      </c>
      <c r="D11" s="66" t="s">
        <v>36</v>
      </c>
      <c r="E11" s="66"/>
      <c r="F11" s="67" t="s">
        <v>37</v>
      </c>
      <c r="G11" s="68">
        <v>3896.64</v>
      </c>
      <c r="H11" s="69">
        <v>0.1</v>
      </c>
      <c r="I11" s="69"/>
      <c r="J11" s="70"/>
      <c r="K11" s="70"/>
      <c r="L11" s="70"/>
      <c r="M11" s="71"/>
      <c r="N11" s="72"/>
      <c r="O11" s="70"/>
      <c r="P11" s="70"/>
      <c r="Q11" s="72"/>
      <c r="R11" s="72"/>
      <c r="S11" s="70"/>
      <c r="T11" s="73"/>
      <c r="U11" s="73"/>
      <c r="V11" s="70">
        <f>$G11*$H$11/12*2</f>
        <v>64.944000000000003</v>
      </c>
      <c r="W11" s="70">
        <f t="shared" ref="W11:AE15" si="2">$G11*$H$11</f>
        <v>389.66399999999999</v>
      </c>
      <c r="X11" s="97">
        <f t="shared" si="2"/>
        <v>389.66399999999999</v>
      </c>
      <c r="Y11" s="73">
        <f t="shared" si="2"/>
        <v>389.66399999999999</v>
      </c>
      <c r="Z11" s="73">
        <f t="shared" si="2"/>
        <v>389.66399999999999</v>
      </c>
      <c r="AA11" s="73">
        <f t="shared" si="2"/>
        <v>389.66399999999999</v>
      </c>
      <c r="AB11" s="73">
        <f t="shared" si="2"/>
        <v>389.66399999999999</v>
      </c>
      <c r="AC11" s="73">
        <f t="shared" si="2"/>
        <v>389.66399999999999</v>
      </c>
      <c r="AD11" s="73">
        <f t="shared" si="2"/>
        <v>389.66399999999999</v>
      </c>
      <c r="AE11" s="73">
        <f>$G11*$H$11/12*10</f>
        <v>324.72000000000003</v>
      </c>
      <c r="AF11" s="73">
        <f>$G11*$H$11</f>
        <v>389.66399999999999</v>
      </c>
      <c r="AG11" s="74">
        <f>SUM(V11:AF11)</f>
        <v>3896.6399999999994</v>
      </c>
    </row>
    <row r="12" spans="1:35" x14ac:dyDescent="0.3">
      <c r="B12" s="57" t="s">
        <v>34</v>
      </c>
      <c r="C12" s="57" t="s">
        <v>38</v>
      </c>
      <c r="D12" s="57" t="s">
        <v>39</v>
      </c>
      <c r="E12" s="57"/>
      <c r="F12" s="58" t="s">
        <v>40</v>
      </c>
      <c r="G12" s="59">
        <v>519.09</v>
      </c>
      <c r="H12" s="60">
        <v>0.1</v>
      </c>
      <c r="I12" s="60"/>
      <c r="J12" s="61"/>
      <c r="K12" s="61"/>
      <c r="L12" s="61"/>
      <c r="M12" s="62"/>
      <c r="N12" s="63"/>
      <c r="O12" s="61"/>
      <c r="P12" s="61"/>
      <c r="Q12" s="63"/>
      <c r="R12" s="63"/>
      <c r="S12" s="61"/>
      <c r="T12" s="64"/>
      <c r="U12" s="64"/>
      <c r="V12" s="61">
        <f>$G12*$H$11/12*1</f>
        <v>4.3257500000000002</v>
      </c>
      <c r="W12" s="61">
        <f t="shared" si="2"/>
        <v>51.909000000000006</v>
      </c>
      <c r="X12" s="96">
        <f t="shared" si="2"/>
        <v>51.909000000000006</v>
      </c>
      <c r="Y12" s="64">
        <f t="shared" si="2"/>
        <v>51.909000000000006</v>
      </c>
      <c r="Z12" s="64">
        <f t="shared" si="2"/>
        <v>51.909000000000006</v>
      </c>
      <c r="AA12" s="64">
        <f t="shared" si="2"/>
        <v>51.909000000000006</v>
      </c>
      <c r="AB12" s="64">
        <f t="shared" si="2"/>
        <v>51.909000000000006</v>
      </c>
      <c r="AC12" s="64">
        <f t="shared" si="2"/>
        <v>51.909000000000006</v>
      </c>
      <c r="AD12" s="64">
        <f t="shared" si="2"/>
        <v>51.909000000000006</v>
      </c>
      <c r="AE12" s="64">
        <f t="shared" si="2"/>
        <v>51.909000000000006</v>
      </c>
      <c r="AF12" s="64">
        <f>$G12*$H$11/12*11</f>
        <v>47.58325</v>
      </c>
      <c r="AG12" s="65">
        <f t="shared" ref="AG12:AG13" si="3">SUM(V12:AF12)</f>
        <v>519.08999999999992</v>
      </c>
    </row>
    <row r="13" spans="1:35" x14ac:dyDescent="0.3">
      <c r="B13" s="57" t="s">
        <v>34</v>
      </c>
      <c r="C13" s="57" t="s">
        <v>41</v>
      </c>
      <c r="D13" s="57" t="s">
        <v>42</v>
      </c>
      <c r="E13" s="57"/>
      <c r="F13" s="58" t="s">
        <v>43</v>
      </c>
      <c r="G13" s="59">
        <v>1085.31</v>
      </c>
      <c r="H13" s="60">
        <v>0.1</v>
      </c>
      <c r="I13" s="60"/>
      <c r="J13" s="61"/>
      <c r="K13" s="61"/>
      <c r="L13" s="61"/>
      <c r="M13" s="62"/>
      <c r="N13" s="63"/>
      <c r="O13" s="61"/>
      <c r="P13" s="61"/>
      <c r="Q13" s="63"/>
      <c r="R13" s="63"/>
      <c r="S13" s="61"/>
      <c r="T13" s="64"/>
      <c r="U13" s="64"/>
      <c r="V13" s="61">
        <f>$G13*$H$11/12*1</f>
        <v>9.0442499999999999</v>
      </c>
      <c r="W13" s="61">
        <f t="shared" si="2"/>
        <v>108.53100000000001</v>
      </c>
      <c r="X13" s="96">
        <f t="shared" si="2"/>
        <v>108.53100000000001</v>
      </c>
      <c r="Y13" s="64">
        <f t="shared" si="2"/>
        <v>108.53100000000001</v>
      </c>
      <c r="Z13" s="64">
        <f t="shared" si="2"/>
        <v>108.53100000000001</v>
      </c>
      <c r="AA13" s="64">
        <f t="shared" si="2"/>
        <v>108.53100000000001</v>
      </c>
      <c r="AB13" s="64">
        <f t="shared" si="2"/>
        <v>108.53100000000001</v>
      </c>
      <c r="AC13" s="64">
        <f t="shared" si="2"/>
        <v>108.53100000000001</v>
      </c>
      <c r="AD13" s="64">
        <f t="shared" si="2"/>
        <v>108.53100000000001</v>
      </c>
      <c r="AE13" s="64">
        <f t="shared" si="2"/>
        <v>108.53100000000001</v>
      </c>
      <c r="AF13" s="64">
        <f>$G13*$H$11/12*11</f>
        <v>99.486750000000001</v>
      </c>
      <c r="AG13" s="65">
        <f t="shared" si="3"/>
        <v>1085.31</v>
      </c>
    </row>
    <row r="14" spans="1:35" x14ac:dyDescent="0.3">
      <c r="B14" s="57" t="s">
        <v>34</v>
      </c>
      <c r="C14" s="57" t="s">
        <v>41</v>
      </c>
      <c r="D14" s="57" t="s">
        <v>44</v>
      </c>
      <c r="E14" s="57"/>
      <c r="F14" s="58" t="s">
        <v>37</v>
      </c>
      <c r="G14" s="59">
        <v>7981.18</v>
      </c>
      <c r="H14" s="60">
        <v>0.1</v>
      </c>
      <c r="I14" s="60"/>
      <c r="J14" s="61"/>
      <c r="K14" s="61"/>
      <c r="L14" s="61"/>
      <c r="M14" s="62"/>
      <c r="N14" s="63"/>
      <c r="O14" s="61"/>
      <c r="P14" s="61"/>
      <c r="Q14" s="63"/>
      <c r="R14" s="63"/>
      <c r="S14" s="61"/>
      <c r="T14" s="64"/>
      <c r="U14" s="64"/>
      <c r="V14" s="61">
        <f>$G14*$H$11/12*1</f>
        <v>66.509833333333333</v>
      </c>
      <c r="W14" s="61">
        <f t="shared" si="2"/>
        <v>798.11800000000005</v>
      </c>
      <c r="X14" s="96">
        <f t="shared" si="2"/>
        <v>798.11800000000005</v>
      </c>
      <c r="Y14" s="64">
        <f t="shared" si="2"/>
        <v>798.11800000000005</v>
      </c>
      <c r="Z14" s="64">
        <f t="shared" si="2"/>
        <v>798.11800000000005</v>
      </c>
      <c r="AA14" s="64">
        <f t="shared" si="2"/>
        <v>798.11800000000005</v>
      </c>
      <c r="AB14" s="64">
        <f t="shared" si="2"/>
        <v>798.11800000000005</v>
      </c>
      <c r="AC14" s="64">
        <f t="shared" si="2"/>
        <v>798.11800000000005</v>
      </c>
      <c r="AD14" s="64">
        <f t="shared" si="2"/>
        <v>798.11800000000005</v>
      </c>
      <c r="AE14" s="64">
        <f t="shared" si="2"/>
        <v>798.11800000000005</v>
      </c>
      <c r="AF14" s="64">
        <f>$G14*$H$11/12*11</f>
        <v>731.60816666666665</v>
      </c>
      <c r="AG14" s="65">
        <f>SUM(V14:AF14)</f>
        <v>7981.1800000000012</v>
      </c>
    </row>
    <row r="15" spans="1:35" x14ac:dyDescent="0.3">
      <c r="B15" s="57" t="s">
        <v>34</v>
      </c>
      <c r="C15" s="57" t="s">
        <v>45</v>
      </c>
      <c r="D15" s="57" t="s">
        <v>46</v>
      </c>
      <c r="E15" s="57"/>
      <c r="F15" s="58" t="s">
        <v>47</v>
      </c>
      <c r="G15" s="59">
        <v>4641.8599999999997</v>
      </c>
      <c r="H15" s="60">
        <v>0.1</v>
      </c>
      <c r="I15" s="60"/>
      <c r="J15" s="61"/>
      <c r="K15" s="61"/>
      <c r="L15" s="61"/>
      <c r="M15" s="62"/>
      <c r="N15" s="63"/>
      <c r="O15" s="61"/>
      <c r="P15" s="61"/>
      <c r="Q15" s="63"/>
      <c r="R15" s="63"/>
      <c r="S15" s="61"/>
      <c r="T15" s="64"/>
      <c r="U15" s="64"/>
      <c r="V15" s="61">
        <f>$G15*$H$11/12*1</f>
        <v>38.682166666666667</v>
      </c>
      <c r="W15" s="61">
        <f t="shared" si="2"/>
        <v>464.18599999999998</v>
      </c>
      <c r="X15" s="96">
        <f t="shared" si="2"/>
        <v>464.18599999999998</v>
      </c>
      <c r="Y15" s="64">
        <f t="shared" si="2"/>
        <v>464.18599999999998</v>
      </c>
      <c r="Z15" s="64">
        <f t="shared" si="2"/>
        <v>464.18599999999998</v>
      </c>
      <c r="AA15" s="64">
        <f t="shared" si="2"/>
        <v>464.18599999999998</v>
      </c>
      <c r="AB15" s="64">
        <f t="shared" si="2"/>
        <v>464.18599999999998</v>
      </c>
      <c r="AC15" s="64">
        <f t="shared" si="2"/>
        <v>464.18599999999998</v>
      </c>
      <c r="AD15" s="64">
        <f t="shared" si="2"/>
        <v>464.18599999999998</v>
      </c>
      <c r="AE15" s="64">
        <f t="shared" si="2"/>
        <v>464.18599999999998</v>
      </c>
      <c r="AF15" s="64">
        <f>$G15*$H$11/12*11</f>
        <v>425.50383333333332</v>
      </c>
      <c r="AG15" s="65">
        <f>SUM(V15:AF15)</f>
        <v>4641.8599999999997</v>
      </c>
    </row>
    <row r="16" spans="1:35" x14ac:dyDescent="0.3">
      <c r="B16" s="406"/>
      <c r="C16" s="406"/>
      <c r="D16" s="406"/>
      <c r="E16" s="406"/>
      <c r="F16" s="407"/>
      <c r="G16" s="408"/>
      <c r="H16" s="409"/>
      <c r="I16" s="409"/>
      <c r="J16" s="410"/>
      <c r="K16" s="410"/>
      <c r="L16" s="410"/>
      <c r="M16" s="411"/>
      <c r="N16" s="412"/>
      <c r="O16" s="410"/>
      <c r="P16" s="410"/>
      <c r="Q16" s="412"/>
      <c r="R16" s="412"/>
      <c r="S16" s="410"/>
      <c r="T16" s="413"/>
      <c r="U16" s="413"/>
      <c r="V16" s="410"/>
      <c r="W16" s="410"/>
      <c r="X16" s="414"/>
      <c r="Y16" s="413"/>
      <c r="Z16" s="413"/>
      <c r="AA16" s="413"/>
      <c r="AB16" s="413"/>
      <c r="AC16" s="413"/>
      <c r="AD16" s="413"/>
      <c r="AE16" s="413"/>
      <c r="AF16" s="413"/>
      <c r="AG16" s="415"/>
    </row>
    <row r="17" spans="2:36" ht="14.25" thickBot="1" x14ac:dyDescent="0.35">
      <c r="B17" s="80"/>
      <c r="C17" s="80"/>
      <c r="D17" s="80"/>
      <c r="E17" s="80"/>
      <c r="F17" s="81"/>
      <c r="G17" s="82"/>
      <c r="H17" s="83"/>
      <c r="I17" s="83"/>
      <c r="J17" s="84"/>
      <c r="K17" s="84"/>
      <c r="L17" s="84"/>
      <c r="M17" s="85"/>
      <c r="N17" s="86"/>
      <c r="O17" s="84"/>
      <c r="P17" s="84"/>
      <c r="Q17" s="86"/>
      <c r="R17" s="86"/>
      <c r="S17" s="84"/>
      <c r="T17" s="87"/>
      <c r="U17" s="87"/>
      <c r="V17" s="84"/>
      <c r="W17" s="84"/>
      <c r="X17" s="98"/>
      <c r="Y17" s="87"/>
      <c r="Z17" s="87"/>
      <c r="AA17" s="88"/>
      <c r="AB17" s="87"/>
      <c r="AC17" s="87"/>
      <c r="AD17" s="87"/>
      <c r="AE17" s="87"/>
      <c r="AF17" s="87"/>
      <c r="AG17" s="89"/>
    </row>
    <row r="18" spans="2:36" x14ac:dyDescent="0.3">
      <c r="F18" s="27" t="s">
        <v>20</v>
      </c>
      <c r="G18" s="31">
        <f>SUM(G9:G17)</f>
        <v>18565.099999999999</v>
      </c>
      <c r="H18" s="31"/>
      <c r="I18" s="31"/>
      <c r="J18" s="31">
        <f t="shared" ref="J18:AG18" si="4">SUM(J9:J17)</f>
        <v>44.102000000000004</v>
      </c>
      <c r="K18" s="31">
        <f t="shared" si="4"/>
        <v>44.102000000000004</v>
      </c>
      <c r="L18" s="31">
        <f t="shared" si="4"/>
        <v>44.102000000000004</v>
      </c>
      <c r="M18" s="31">
        <f t="shared" si="4"/>
        <v>44.102000000000004</v>
      </c>
      <c r="N18" s="31">
        <f t="shared" si="4"/>
        <v>44.102000000000004</v>
      </c>
      <c r="O18" s="31">
        <f t="shared" si="4"/>
        <v>44.102000000000004</v>
      </c>
      <c r="P18" s="31">
        <f t="shared" si="4"/>
        <v>44.102000000000004</v>
      </c>
      <c r="Q18" s="31">
        <f t="shared" si="4"/>
        <v>44.102000000000004</v>
      </c>
      <c r="R18" s="31">
        <f t="shared" si="4"/>
        <v>44.102000000000004</v>
      </c>
      <c r="S18" s="31">
        <f t="shared" si="4"/>
        <v>44.122000000000007</v>
      </c>
      <c r="T18" s="31">
        <f t="shared" si="4"/>
        <v>0</v>
      </c>
      <c r="U18" s="31">
        <f t="shared" si="4"/>
        <v>0</v>
      </c>
      <c r="V18" s="30">
        <f t="shared" si="4"/>
        <v>183.506</v>
      </c>
      <c r="W18" s="30">
        <f t="shared" si="4"/>
        <v>1812.4080000000001</v>
      </c>
      <c r="X18" s="95">
        <f t="shared" si="4"/>
        <v>1812.4080000000001</v>
      </c>
      <c r="Y18" s="31">
        <f t="shared" si="4"/>
        <v>1812.4080000000001</v>
      </c>
      <c r="Z18" s="31">
        <f t="shared" si="4"/>
        <v>1812.4080000000001</v>
      </c>
      <c r="AA18" s="31">
        <f t="shared" si="4"/>
        <v>1812.4080000000001</v>
      </c>
      <c r="AB18" s="31">
        <f t="shared" si="4"/>
        <v>1812.4080000000001</v>
      </c>
      <c r="AC18" s="31">
        <f t="shared" si="4"/>
        <v>1812.4080000000001</v>
      </c>
      <c r="AD18" s="31">
        <f t="shared" si="4"/>
        <v>1812.4080000000001</v>
      </c>
      <c r="AE18" s="31">
        <f t="shared" si="4"/>
        <v>1747.4639999999999</v>
      </c>
      <c r="AF18" s="31">
        <f t="shared" si="4"/>
        <v>1693.846</v>
      </c>
      <c r="AG18" s="31">
        <f t="shared" si="4"/>
        <v>18565.100000000002</v>
      </c>
      <c r="AH18" s="31"/>
      <c r="AI18" s="36"/>
      <c r="AJ18" s="41"/>
    </row>
    <row r="19" spans="2:36" x14ac:dyDescent="0.3">
      <c r="F19" s="282" t="s">
        <v>48</v>
      </c>
      <c r="G19" s="76"/>
      <c r="H19" s="29"/>
      <c r="I19" s="29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41"/>
    </row>
    <row r="20" spans="2:36" ht="15" x14ac:dyDescent="0.3">
      <c r="F20" s="32" t="s">
        <v>8</v>
      </c>
      <c r="G20" s="31">
        <f>SUM(G18:G19)</f>
        <v>18565.099999999999</v>
      </c>
      <c r="H20" s="29"/>
      <c r="I20" s="29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41"/>
    </row>
    <row r="21" spans="2:36" ht="14.25" thickBot="1" x14ac:dyDescent="0.35">
      <c r="G21" s="36"/>
      <c r="H21" s="29"/>
      <c r="I21" s="29"/>
      <c r="J21" s="36"/>
      <c r="K21" s="36"/>
      <c r="L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41"/>
    </row>
    <row r="22" spans="2:36" ht="17.25" thickBot="1" x14ac:dyDescent="0.35">
      <c r="G22" s="38" t="s">
        <v>21</v>
      </c>
      <c r="H22" s="77"/>
      <c r="I22" s="78"/>
      <c r="J22" s="79"/>
      <c r="K22" s="79"/>
      <c r="L22" s="79"/>
      <c r="M22" s="79"/>
      <c r="N22" s="79"/>
      <c r="O22" s="79"/>
      <c r="P22" s="7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40">
        <f>SUM(Y18:AF18)</f>
        <v>14315.758</v>
      </c>
      <c r="AH22" s="36"/>
      <c r="AI22" s="36"/>
      <c r="AJ22" s="41"/>
    </row>
    <row r="23" spans="2:36" x14ac:dyDescent="0.3">
      <c r="G23" s="36"/>
      <c r="H23" s="29"/>
      <c r="I23" s="29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41"/>
    </row>
    <row r="24" spans="2:36" x14ac:dyDescent="0.3">
      <c r="G24" s="36"/>
      <c r="H24" s="29"/>
      <c r="I24" s="29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41"/>
    </row>
    <row r="25" spans="2:36" x14ac:dyDescent="0.3">
      <c r="G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41"/>
    </row>
    <row r="26" spans="2:36" x14ac:dyDescent="0.3">
      <c r="G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41"/>
    </row>
    <row r="27" spans="2:36" x14ac:dyDescent="0.3">
      <c r="G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41"/>
    </row>
    <row r="28" spans="2:36" x14ac:dyDescent="0.3">
      <c r="G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41"/>
    </row>
    <row r="29" spans="2:36" x14ac:dyDescent="0.3">
      <c r="G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41"/>
    </row>
    <row r="30" spans="2:36" x14ac:dyDescent="0.3">
      <c r="G30" s="3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7670-326F-47FA-9AD4-E3F4BF92A4D7}">
  <dimension ref="A4:AQ399"/>
  <sheetViews>
    <sheetView workbookViewId="0">
      <selection activeCell="J372" sqref="J372"/>
    </sheetView>
  </sheetViews>
  <sheetFormatPr defaultColWidth="10.28515625" defaultRowHeight="16.5" x14ac:dyDescent="0.3"/>
  <cols>
    <col min="1" max="1" width="1.42578125" style="122" customWidth="1"/>
    <col min="2" max="2" width="11.140625" style="183" customWidth="1"/>
    <col min="3" max="3" width="17.85546875" style="183" customWidth="1"/>
    <col min="4" max="5" width="14" style="183" customWidth="1"/>
    <col min="6" max="6" width="16.28515625" style="183" bestFit="1" customWidth="1"/>
    <col min="7" max="7" width="10.5703125" style="183" customWidth="1"/>
    <col min="8" max="8" width="52.7109375" style="183" customWidth="1"/>
    <col min="9" max="9" width="1.85546875" style="137" hidden="1" customWidth="1"/>
    <col min="10" max="10" width="14.140625" style="137" customWidth="1"/>
    <col min="11" max="11" width="9.85546875" style="205" bestFit="1" customWidth="1"/>
    <col min="12" max="12" width="16.140625" style="187" customWidth="1"/>
    <col min="13" max="13" width="12.140625" style="122" hidden="1" customWidth="1"/>
    <col min="14" max="14" width="12" style="122" hidden="1" customWidth="1"/>
    <col min="15" max="16" width="12.140625" style="122" hidden="1" customWidth="1"/>
    <col min="17" max="17" width="12.28515625" style="122" hidden="1" customWidth="1"/>
    <col min="18" max="20" width="12" style="122" hidden="1" customWidth="1"/>
    <col min="21" max="21" width="13.7109375" style="122" hidden="1" customWidth="1"/>
    <col min="22" max="23" width="13.85546875" style="122" hidden="1" customWidth="1"/>
    <col min="24" max="24" width="12.42578125" style="122" hidden="1" customWidth="1"/>
    <col min="25" max="25" width="14.28515625" style="122" hidden="1" customWidth="1"/>
    <col min="26" max="26" width="12" style="122" hidden="1" customWidth="1"/>
    <col min="27" max="27" width="14.7109375" style="122" hidden="1" customWidth="1"/>
    <col min="28" max="29" width="12.28515625" style="122" hidden="1" customWidth="1"/>
    <col min="30" max="30" width="12.140625" style="122" hidden="1" customWidth="1"/>
    <col min="31" max="32" width="13.140625" style="122" bestFit="1" customWidth="1"/>
    <col min="33" max="33" width="12" style="122" customWidth="1"/>
    <col min="34" max="34" width="12.5703125" style="122" customWidth="1"/>
    <col min="35" max="35" width="12.140625" style="122" customWidth="1"/>
    <col min="36" max="37" width="12.28515625" style="122" bestFit="1" customWidth="1"/>
    <col min="38" max="40" width="10.85546875" style="122" customWidth="1"/>
    <col min="41" max="41" width="14.5703125" style="99" customWidth="1"/>
    <col min="42" max="42" width="2.85546875" style="122" customWidth="1"/>
    <col min="43" max="43" width="0" style="122" hidden="1" customWidth="1"/>
    <col min="44" max="16384" width="10.28515625" style="122"/>
  </cols>
  <sheetData>
    <row r="4" spans="2:41" s="99" customFormat="1" ht="21" customHeight="1" thickBot="1" x14ac:dyDescent="0.35">
      <c r="B4" s="42" t="s">
        <v>49</v>
      </c>
      <c r="C4" s="43"/>
      <c r="D4" s="43"/>
      <c r="E4" s="43"/>
      <c r="F4" s="44"/>
      <c r="G4" s="45"/>
      <c r="H4" s="45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2"/>
      <c r="X4" s="43"/>
      <c r="Y4" s="43"/>
      <c r="Z4" s="43"/>
      <c r="AA4" s="44"/>
      <c r="AB4" s="45"/>
      <c r="AC4" s="45"/>
      <c r="AD4" s="44"/>
      <c r="AE4" s="44"/>
      <c r="AF4" s="44"/>
      <c r="AG4" s="44"/>
      <c r="AH4" s="42"/>
      <c r="AI4" s="43"/>
      <c r="AJ4" s="43"/>
      <c r="AK4" s="43"/>
      <c r="AL4" s="44"/>
      <c r="AM4" s="45"/>
      <c r="AN4" s="45"/>
      <c r="AO4" s="44"/>
    </row>
    <row r="5" spans="2:41" s="99" customFormat="1" ht="12.75" customHeight="1" thickTop="1" thickBot="1" x14ac:dyDescent="0.35">
      <c r="B5" s="100"/>
      <c r="C5" s="37"/>
      <c r="D5" s="37"/>
      <c r="E5" s="37"/>
      <c r="F5" s="37"/>
      <c r="G5" s="37"/>
      <c r="H5" s="37"/>
      <c r="K5" s="101"/>
      <c r="L5" s="102"/>
    </row>
    <row r="6" spans="2:41" s="109" customFormat="1" ht="32.25" customHeight="1" thickBot="1" x14ac:dyDescent="0.35">
      <c r="B6" s="103" t="s">
        <v>1</v>
      </c>
      <c r="C6" s="103" t="s">
        <v>2</v>
      </c>
      <c r="D6" s="103" t="s">
        <v>50</v>
      </c>
      <c r="E6" s="103" t="s">
        <v>51</v>
      </c>
      <c r="F6" s="103" t="s">
        <v>3</v>
      </c>
      <c r="G6" s="103" t="s">
        <v>27</v>
      </c>
      <c r="H6" s="103" t="s">
        <v>4</v>
      </c>
      <c r="I6" s="103" t="s">
        <v>52</v>
      </c>
      <c r="J6" s="103" t="s">
        <v>5</v>
      </c>
      <c r="K6" s="103" t="s">
        <v>6</v>
      </c>
      <c r="L6" s="104" t="s">
        <v>7</v>
      </c>
      <c r="M6" s="105">
        <v>2006</v>
      </c>
      <c r="N6" s="105">
        <v>2007</v>
      </c>
      <c r="O6" s="105">
        <v>2008</v>
      </c>
      <c r="P6" s="105">
        <v>2009</v>
      </c>
      <c r="Q6" s="105">
        <v>2010</v>
      </c>
      <c r="R6" s="105">
        <v>2011</v>
      </c>
      <c r="S6" s="105">
        <v>2012</v>
      </c>
      <c r="T6" s="106">
        <v>2013</v>
      </c>
      <c r="U6" s="105">
        <v>2014</v>
      </c>
      <c r="V6" s="107">
        <v>2015</v>
      </c>
      <c r="W6" s="107">
        <v>2016</v>
      </c>
      <c r="X6" s="108">
        <v>2017</v>
      </c>
      <c r="Y6" s="108">
        <v>2018</v>
      </c>
      <c r="Z6" s="107">
        <v>2019</v>
      </c>
      <c r="AA6" s="107">
        <v>2020</v>
      </c>
      <c r="AB6" s="107">
        <v>2021</v>
      </c>
      <c r="AC6" s="108">
        <v>2022</v>
      </c>
      <c r="AD6" s="105">
        <v>2023</v>
      </c>
      <c r="AE6" s="209">
        <v>2024</v>
      </c>
      <c r="AF6" s="105">
        <v>2025</v>
      </c>
      <c r="AG6" s="105">
        <v>2026</v>
      </c>
      <c r="AH6" s="105">
        <v>2027</v>
      </c>
      <c r="AI6" s="105">
        <v>2028</v>
      </c>
      <c r="AJ6" s="105">
        <v>2029</v>
      </c>
      <c r="AK6" s="105">
        <v>2030</v>
      </c>
      <c r="AL6" s="105">
        <v>2031</v>
      </c>
      <c r="AM6" s="105">
        <v>2032</v>
      </c>
      <c r="AN6" s="105">
        <v>2034</v>
      </c>
      <c r="AO6" s="105" t="s">
        <v>8</v>
      </c>
    </row>
    <row r="7" spans="2:41" ht="9" customHeight="1" x14ac:dyDescent="0.3">
      <c r="B7" s="110"/>
      <c r="C7" s="110"/>
      <c r="D7" s="110"/>
      <c r="E7" s="110"/>
      <c r="F7" s="110"/>
      <c r="G7" s="110"/>
      <c r="H7" s="111"/>
      <c r="I7" s="112">
        <v>0</v>
      </c>
      <c r="J7" s="112"/>
      <c r="K7" s="113"/>
      <c r="L7" s="114"/>
      <c r="M7" s="115"/>
      <c r="N7" s="116"/>
      <c r="O7" s="115"/>
      <c r="P7" s="115"/>
      <c r="Q7" s="115"/>
      <c r="R7" s="115"/>
      <c r="S7" s="115"/>
      <c r="T7" s="117"/>
      <c r="U7" s="118"/>
      <c r="V7" s="115"/>
      <c r="W7" s="115"/>
      <c r="X7" s="118"/>
      <c r="Y7" s="118"/>
      <c r="Z7" s="115"/>
      <c r="AA7" s="115"/>
      <c r="AB7" s="115"/>
      <c r="AC7" s="118"/>
      <c r="AD7" s="119"/>
      <c r="AE7" s="210"/>
      <c r="AF7" s="120"/>
      <c r="AG7" s="120"/>
      <c r="AH7" s="120"/>
      <c r="AI7" s="120"/>
      <c r="AJ7" s="120"/>
      <c r="AK7" s="120"/>
      <c r="AL7" s="120"/>
      <c r="AM7" s="120"/>
      <c r="AN7" s="120"/>
      <c r="AO7" s="121"/>
    </row>
    <row r="8" spans="2:41" ht="15.75" customHeight="1" x14ac:dyDescent="0.3">
      <c r="B8" s="123" t="s">
        <v>53</v>
      </c>
      <c r="C8" s="123" t="s">
        <v>54</v>
      </c>
      <c r="D8" s="123" t="s">
        <v>55</v>
      </c>
      <c r="E8" s="123" t="s">
        <v>56</v>
      </c>
      <c r="F8" s="123" t="s">
        <v>57</v>
      </c>
      <c r="G8" s="123" t="s">
        <v>58</v>
      </c>
      <c r="H8" s="124" t="s">
        <v>59</v>
      </c>
      <c r="I8" s="125">
        <v>356.98</v>
      </c>
      <c r="J8" s="125">
        <v>356.98</v>
      </c>
      <c r="K8" s="126">
        <v>0.1</v>
      </c>
      <c r="L8" s="127"/>
      <c r="M8" s="128"/>
      <c r="N8" s="129"/>
      <c r="O8" s="128">
        <f t="shared" ref="O8:O71" si="0">($I8/10)*3/12</f>
        <v>8.9245000000000001</v>
      </c>
      <c r="P8" s="128">
        <f t="shared" ref="P8:P71" si="1">$I8/10</f>
        <v>35.698</v>
      </c>
      <c r="Q8" s="128">
        <f>$J8/10</f>
        <v>35.698</v>
      </c>
      <c r="R8" s="128">
        <f t="shared" ref="R8:X23" si="2">$J8/10</f>
        <v>35.698</v>
      </c>
      <c r="S8" s="128">
        <f t="shared" si="2"/>
        <v>35.698</v>
      </c>
      <c r="T8" s="130">
        <f t="shared" si="2"/>
        <v>35.698</v>
      </c>
      <c r="U8" s="131">
        <f t="shared" si="2"/>
        <v>35.698</v>
      </c>
      <c r="V8" s="128">
        <f t="shared" si="2"/>
        <v>35.698</v>
      </c>
      <c r="W8" s="128">
        <f t="shared" si="2"/>
        <v>35.698</v>
      </c>
      <c r="X8" s="131">
        <f t="shared" si="2"/>
        <v>35.698</v>
      </c>
      <c r="Y8" s="131">
        <f t="shared" ref="Y8:Y42" si="3">J8-SUM(O8:X8)</f>
        <v>26.773500000000013</v>
      </c>
      <c r="Z8" s="128"/>
      <c r="AA8" s="128"/>
      <c r="AB8" s="128"/>
      <c r="AC8" s="131"/>
      <c r="AD8" s="132"/>
      <c r="AE8" s="211"/>
      <c r="AF8" s="133"/>
      <c r="AG8" s="133"/>
      <c r="AH8" s="133"/>
      <c r="AI8" s="133"/>
      <c r="AJ8" s="133"/>
      <c r="AK8" s="133"/>
      <c r="AL8" s="133"/>
      <c r="AM8" s="133"/>
      <c r="AN8" s="133"/>
      <c r="AO8" s="134">
        <f>SUM(O8:Y8)</f>
        <v>356.98</v>
      </c>
    </row>
    <row r="9" spans="2:41" ht="15.75" customHeight="1" x14ac:dyDescent="0.3">
      <c r="B9" s="123" t="s">
        <v>53</v>
      </c>
      <c r="C9" s="123" t="s">
        <v>54</v>
      </c>
      <c r="D9" s="123" t="s">
        <v>55</v>
      </c>
      <c r="E9" s="123" t="s">
        <v>56</v>
      </c>
      <c r="F9" s="123" t="s">
        <v>57</v>
      </c>
      <c r="G9" s="123" t="s">
        <v>60</v>
      </c>
      <c r="H9" s="124" t="s">
        <v>59</v>
      </c>
      <c r="I9" s="125">
        <v>356.98</v>
      </c>
      <c r="J9" s="125">
        <v>356.98</v>
      </c>
      <c r="K9" s="126">
        <v>0.1</v>
      </c>
      <c r="L9" s="127"/>
      <c r="M9" s="128"/>
      <c r="N9" s="129"/>
      <c r="O9" s="128">
        <f t="shared" si="0"/>
        <v>8.9245000000000001</v>
      </c>
      <c r="P9" s="128">
        <f t="shared" si="1"/>
        <v>35.698</v>
      </c>
      <c r="Q9" s="128">
        <f t="shared" ref="Q9:X40" si="4">$J9/10</f>
        <v>35.698</v>
      </c>
      <c r="R9" s="128">
        <f t="shared" si="2"/>
        <v>35.698</v>
      </c>
      <c r="S9" s="128">
        <f t="shared" si="2"/>
        <v>35.698</v>
      </c>
      <c r="T9" s="130">
        <f t="shared" si="2"/>
        <v>35.698</v>
      </c>
      <c r="U9" s="131">
        <f t="shared" si="2"/>
        <v>35.698</v>
      </c>
      <c r="V9" s="128">
        <f t="shared" si="2"/>
        <v>35.698</v>
      </c>
      <c r="W9" s="128">
        <f t="shared" si="2"/>
        <v>35.698</v>
      </c>
      <c r="X9" s="131">
        <f t="shared" si="2"/>
        <v>35.698</v>
      </c>
      <c r="Y9" s="131">
        <f t="shared" si="3"/>
        <v>26.773500000000013</v>
      </c>
      <c r="Z9" s="128"/>
      <c r="AA9" s="128"/>
      <c r="AB9" s="128"/>
      <c r="AC9" s="131"/>
      <c r="AD9" s="132"/>
      <c r="AE9" s="211"/>
      <c r="AF9" s="133"/>
      <c r="AG9" s="133"/>
      <c r="AH9" s="133"/>
      <c r="AI9" s="133"/>
      <c r="AJ9" s="133"/>
      <c r="AK9" s="133"/>
      <c r="AL9" s="133"/>
      <c r="AM9" s="133"/>
      <c r="AN9" s="133"/>
      <c r="AO9" s="134">
        <f>SUM(O9:Y9)</f>
        <v>356.98</v>
      </c>
    </row>
    <row r="10" spans="2:41" ht="15.75" customHeight="1" x14ac:dyDescent="0.3">
      <c r="B10" s="123" t="s">
        <v>53</v>
      </c>
      <c r="C10" s="123" t="s">
        <v>54</v>
      </c>
      <c r="D10" s="123" t="s">
        <v>55</v>
      </c>
      <c r="E10" s="123" t="s">
        <v>56</v>
      </c>
      <c r="F10" s="123" t="s">
        <v>57</v>
      </c>
      <c r="G10" s="123" t="s">
        <v>61</v>
      </c>
      <c r="H10" s="124" t="s">
        <v>59</v>
      </c>
      <c r="I10" s="125">
        <v>356.98</v>
      </c>
      <c r="J10" s="125">
        <v>356.98</v>
      </c>
      <c r="K10" s="126">
        <v>0.1</v>
      </c>
      <c r="L10" s="127"/>
      <c r="M10" s="128"/>
      <c r="N10" s="129"/>
      <c r="O10" s="128">
        <f t="shared" si="0"/>
        <v>8.9245000000000001</v>
      </c>
      <c r="P10" s="128">
        <f t="shared" si="1"/>
        <v>35.698</v>
      </c>
      <c r="Q10" s="128">
        <f t="shared" si="4"/>
        <v>35.698</v>
      </c>
      <c r="R10" s="128">
        <f t="shared" si="2"/>
        <v>35.698</v>
      </c>
      <c r="S10" s="128">
        <f t="shared" si="2"/>
        <v>35.698</v>
      </c>
      <c r="T10" s="130">
        <f t="shared" si="2"/>
        <v>35.698</v>
      </c>
      <c r="U10" s="131">
        <f t="shared" si="2"/>
        <v>35.698</v>
      </c>
      <c r="V10" s="128">
        <f t="shared" si="2"/>
        <v>35.698</v>
      </c>
      <c r="W10" s="128">
        <f t="shared" si="2"/>
        <v>35.698</v>
      </c>
      <c r="X10" s="131">
        <f t="shared" si="2"/>
        <v>35.698</v>
      </c>
      <c r="Y10" s="131">
        <f t="shared" si="3"/>
        <v>26.773500000000013</v>
      </c>
      <c r="Z10" s="128"/>
      <c r="AA10" s="128"/>
      <c r="AB10" s="128"/>
      <c r="AC10" s="131"/>
      <c r="AD10" s="132"/>
      <c r="AE10" s="211"/>
      <c r="AF10" s="133"/>
      <c r="AG10" s="133"/>
      <c r="AH10" s="133"/>
      <c r="AI10" s="133"/>
      <c r="AJ10" s="133"/>
      <c r="AK10" s="133"/>
      <c r="AL10" s="133"/>
      <c r="AM10" s="133"/>
      <c r="AN10" s="133"/>
      <c r="AO10" s="134">
        <f t="shared" ref="AO10:AO72" si="5">SUM(O10:Y10)</f>
        <v>356.98</v>
      </c>
    </row>
    <row r="11" spans="2:41" ht="15.75" customHeight="1" x14ac:dyDescent="0.3">
      <c r="B11" s="123" t="s">
        <v>53</v>
      </c>
      <c r="C11" s="123" t="s">
        <v>54</v>
      </c>
      <c r="D11" s="123" t="s">
        <v>55</v>
      </c>
      <c r="E11" s="123" t="s">
        <v>56</v>
      </c>
      <c r="F11" s="123" t="s">
        <v>57</v>
      </c>
      <c r="G11" s="123" t="s">
        <v>62</v>
      </c>
      <c r="H11" s="124" t="s">
        <v>59</v>
      </c>
      <c r="I11" s="125">
        <v>356.98</v>
      </c>
      <c r="J11" s="125">
        <v>356.98</v>
      </c>
      <c r="K11" s="126">
        <v>0.1</v>
      </c>
      <c r="L11" s="127"/>
      <c r="M11" s="128"/>
      <c r="N11" s="129"/>
      <c r="O11" s="128">
        <f t="shared" si="0"/>
        <v>8.9245000000000001</v>
      </c>
      <c r="P11" s="128">
        <f t="shared" si="1"/>
        <v>35.698</v>
      </c>
      <c r="Q11" s="128">
        <f t="shared" si="4"/>
        <v>35.698</v>
      </c>
      <c r="R11" s="128">
        <f t="shared" si="2"/>
        <v>35.698</v>
      </c>
      <c r="S11" s="128">
        <f t="shared" si="2"/>
        <v>35.698</v>
      </c>
      <c r="T11" s="130">
        <f t="shared" si="2"/>
        <v>35.698</v>
      </c>
      <c r="U11" s="131">
        <f t="shared" si="2"/>
        <v>35.698</v>
      </c>
      <c r="V11" s="128">
        <f t="shared" si="2"/>
        <v>35.698</v>
      </c>
      <c r="W11" s="128">
        <f t="shared" si="2"/>
        <v>35.698</v>
      </c>
      <c r="X11" s="131">
        <f t="shared" si="2"/>
        <v>35.698</v>
      </c>
      <c r="Y11" s="131">
        <f t="shared" si="3"/>
        <v>26.773500000000013</v>
      </c>
      <c r="Z11" s="128"/>
      <c r="AA11" s="128"/>
      <c r="AB11" s="128"/>
      <c r="AC11" s="131"/>
      <c r="AD11" s="132"/>
      <c r="AE11" s="211"/>
      <c r="AF11" s="133"/>
      <c r="AG11" s="133"/>
      <c r="AH11" s="133"/>
      <c r="AI11" s="133"/>
      <c r="AJ11" s="133"/>
      <c r="AK11" s="133"/>
      <c r="AL11" s="133"/>
      <c r="AM11" s="133"/>
      <c r="AN11" s="133"/>
      <c r="AO11" s="134">
        <f>SUM(O11:Y11)</f>
        <v>356.98</v>
      </c>
    </row>
    <row r="12" spans="2:41" ht="15.75" customHeight="1" x14ac:dyDescent="0.3">
      <c r="B12" s="123" t="s">
        <v>53</v>
      </c>
      <c r="C12" s="123" t="s">
        <v>54</v>
      </c>
      <c r="D12" s="123" t="s">
        <v>55</v>
      </c>
      <c r="E12" s="123" t="s">
        <v>56</v>
      </c>
      <c r="F12" s="123" t="s">
        <v>57</v>
      </c>
      <c r="G12" s="123" t="s">
        <v>63</v>
      </c>
      <c r="H12" s="124" t="s">
        <v>59</v>
      </c>
      <c r="I12" s="125">
        <v>356.98</v>
      </c>
      <c r="J12" s="125">
        <v>356.98</v>
      </c>
      <c r="K12" s="126">
        <v>0.1</v>
      </c>
      <c r="L12" s="127"/>
      <c r="M12" s="128"/>
      <c r="N12" s="129"/>
      <c r="O12" s="128">
        <f t="shared" si="0"/>
        <v>8.9245000000000001</v>
      </c>
      <c r="P12" s="128">
        <f t="shared" si="1"/>
        <v>35.698</v>
      </c>
      <c r="Q12" s="128">
        <f t="shared" si="4"/>
        <v>35.698</v>
      </c>
      <c r="R12" s="128">
        <f t="shared" si="2"/>
        <v>35.698</v>
      </c>
      <c r="S12" s="128">
        <f t="shared" si="2"/>
        <v>35.698</v>
      </c>
      <c r="T12" s="130">
        <f t="shared" si="2"/>
        <v>35.698</v>
      </c>
      <c r="U12" s="131">
        <f t="shared" si="2"/>
        <v>35.698</v>
      </c>
      <c r="V12" s="128">
        <f t="shared" si="2"/>
        <v>35.698</v>
      </c>
      <c r="W12" s="128">
        <f t="shared" si="2"/>
        <v>35.698</v>
      </c>
      <c r="X12" s="131">
        <f t="shared" si="2"/>
        <v>35.698</v>
      </c>
      <c r="Y12" s="131">
        <f t="shared" si="3"/>
        <v>26.773500000000013</v>
      </c>
      <c r="Z12" s="128"/>
      <c r="AA12" s="128"/>
      <c r="AB12" s="128"/>
      <c r="AC12" s="131"/>
      <c r="AD12" s="132"/>
      <c r="AE12" s="211"/>
      <c r="AF12" s="133"/>
      <c r="AG12" s="133"/>
      <c r="AH12" s="133"/>
      <c r="AI12" s="133"/>
      <c r="AJ12" s="133"/>
      <c r="AK12" s="133"/>
      <c r="AL12" s="133"/>
      <c r="AM12" s="133"/>
      <c r="AN12" s="133"/>
      <c r="AO12" s="134">
        <f t="shared" si="5"/>
        <v>356.98</v>
      </c>
    </row>
    <row r="13" spans="2:41" ht="15.75" customHeight="1" x14ac:dyDescent="0.3">
      <c r="B13" s="123" t="s">
        <v>53</v>
      </c>
      <c r="C13" s="123" t="s">
        <v>54</v>
      </c>
      <c r="D13" s="123" t="s">
        <v>55</v>
      </c>
      <c r="E13" s="123" t="s">
        <v>56</v>
      </c>
      <c r="F13" s="123" t="s">
        <v>57</v>
      </c>
      <c r="G13" s="123" t="s">
        <v>64</v>
      </c>
      <c r="H13" s="124" t="s">
        <v>59</v>
      </c>
      <c r="I13" s="125">
        <v>356.98</v>
      </c>
      <c r="J13" s="125">
        <v>356.98</v>
      </c>
      <c r="K13" s="126">
        <v>0.1</v>
      </c>
      <c r="L13" s="127"/>
      <c r="M13" s="128"/>
      <c r="N13" s="129"/>
      <c r="O13" s="128">
        <f t="shared" si="0"/>
        <v>8.9245000000000001</v>
      </c>
      <c r="P13" s="128">
        <f t="shared" si="1"/>
        <v>35.698</v>
      </c>
      <c r="Q13" s="128">
        <f t="shared" si="4"/>
        <v>35.698</v>
      </c>
      <c r="R13" s="128">
        <f t="shared" si="2"/>
        <v>35.698</v>
      </c>
      <c r="S13" s="128">
        <f t="shared" si="2"/>
        <v>35.698</v>
      </c>
      <c r="T13" s="130">
        <f t="shared" si="2"/>
        <v>35.698</v>
      </c>
      <c r="U13" s="131">
        <f t="shared" si="2"/>
        <v>35.698</v>
      </c>
      <c r="V13" s="128">
        <f t="shared" si="2"/>
        <v>35.698</v>
      </c>
      <c r="W13" s="128">
        <f t="shared" si="2"/>
        <v>35.698</v>
      </c>
      <c r="X13" s="131">
        <f t="shared" si="2"/>
        <v>35.698</v>
      </c>
      <c r="Y13" s="131">
        <f t="shared" si="3"/>
        <v>26.773500000000013</v>
      </c>
      <c r="Z13" s="128"/>
      <c r="AA13" s="128"/>
      <c r="AB13" s="128"/>
      <c r="AC13" s="131"/>
      <c r="AD13" s="132"/>
      <c r="AE13" s="211"/>
      <c r="AF13" s="133"/>
      <c r="AG13" s="133"/>
      <c r="AH13" s="133"/>
      <c r="AI13" s="133"/>
      <c r="AJ13" s="133"/>
      <c r="AK13" s="133"/>
      <c r="AL13" s="133"/>
      <c r="AM13" s="133"/>
      <c r="AN13" s="133"/>
      <c r="AO13" s="134">
        <f t="shared" si="5"/>
        <v>356.98</v>
      </c>
    </row>
    <row r="14" spans="2:41" ht="15.75" customHeight="1" x14ac:dyDescent="0.3">
      <c r="B14" s="123" t="s">
        <v>53</v>
      </c>
      <c r="C14" s="123" t="s">
        <v>54</v>
      </c>
      <c r="D14" s="123" t="s">
        <v>55</v>
      </c>
      <c r="E14" s="123" t="s">
        <v>56</v>
      </c>
      <c r="F14" s="123" t="s">
        <v>57</v>
      </c>
      <c r="G14" s="123" t="s">
        <v>65</v>
      </c>
      <c r="H14" s="124" t="s">
        <v>59</v>
      </c>
      <c r="I14" s="125">
        <v>356.98</v>
      </c>
      <c r="J14" s="125">
        <v>356.98</v>
      </c>
      <c r="K14" s="126">
        <v>0.1</v>
      </c>
      <c r="L14" s="127"/>
      <c r="M14" s="128"/>
      <c r="N14" s="129"/>
      <c r="O14" s="128">
        <f t="shared" si="0"/>
        <v>8.9245000000000001</v>
      </c>
      <c r="P14" s="128">
        <f t="shared" si="1"/>
        <v>35.698</v>
      </c>
      <c r="Q14" s="128">
        <f t="shared" si="4"/>
        <v>35.698</v>
      </c>
      <c r="R14" s="128">
        <f t="shared" si="2"/>
        <v>35.698</v>
      </c>
      <c r="S14" s="128">
        <f t="shared" si="2"/>
        <v>35.698</v>
      </c>
      <c r="T14" s="130">
        <f t="shared" si="2"/>
        <v>35.698</v>
      </c>
      <c r="U14" s="131">
        <f t="shared" si="2"/>
        <v>35.698</v>
      </c>
      <c r="V14" s="128">
        <f t="shared" si="2"/>
        <v>35.698</v>
      </c>
      <c r="W14" s="128">
        <f t="shared" si="2"/>
        <v>35.698</v>
      </c>
      <c r="X14" s="131">
        <f t="shared" si="2"/>
        <v>35.698</v>
      </c>
      <c r="Y14" s="131">
        <f t="shared" si="3"/>
        <v>26.773500000000013</v>
      </c>
      <c r="Z14" s="128"/>
      <c r="AA14" s="128"/>
      <c r="AB14" s="128"/>
      <c r="AC14" s="131"/>
      <c r="AD14" s="132"/>
      <c r="AE14" s="211"/>
      <c r="AF14" s="133"/>
      <c r="AG14" s="133"/>
      <c r="AH14" s="133"/>
      <c r="AI14" s="133"/>
      <c r="AJ14" s="133"/>
      <c r="AK14" s="133"/>
      <c r="AL14" s="133"/>
      <c r="AM14" s="133"/>
      <c r="AN14" s="133"/>
      <c r="AO14" s="134">
        <f t="shared" si="5"/>
        <v>356.98</v>
      </c>
    </row>
    <row r="15" spans="2:41" ht="15.75" customHeight="1" x14ac:dyDescent="0.3">
      <c r="B15" s="123" t="s">
        <v>53</v>
      </c>
      <c r="C15" s="123" t="s">
        <v>54</v>
      </c>
      <c r="D15" s="123" t="s">
        <v>55</v>
      </c>
      <c r="E15" s="123" t="s">
        <v>56</v>
      </c>
      <c r="F15" s="123" t="s">
        <v>57</v>
      </c>
      <c r="G15" s="123" t="s">
        <v>66</v>
      </c>
      <c r="H15" s="124" t="s">
        <v>59</v>
      </c>
      <c r="I15" s="125">
        <v>356.98</v>
      </c>
      <c r="J15" s="125">
        <v>356.98</v>
      </c>
      <c r="K15" s="126">
        <v>0.1</v>
      </c>
      <c r="L15" s="127"/>
      <c r="M15" s="128"/>
      <c r="N15" s="129"/>
      <c r="O15" s="128">
        <f t="shared" si="0"/>
        <v>8.9245000000000001</v>
      </c>
      <c r="P15" s="128">
        <f t="shared" si="1"/>
        <v>35.698</v>
      </c>
      <c r="Q15" s="128">
        <f t="shared" si="4"/>
        <v>35.698</v>
      </c>
      <c r="R15" s="128">
        <f t="shared" si="2"/>
        <v>35.698</v>
      </c>
      <c r="S15" s="128">
        <f t="shared" si="2"/>
        <v>35.698</v>
      </c>
      <c r="T15" s="130">
        <f t="shared" si="2"/>
        <v>35.698</v>
      </c>
      <c r="U15" s="131">
        <f t="shared" si="2"/>
        <v>35.698</v>
      </c>
      <c r="V15" s="128">
        <f t="shared" si="2"/>
        <v>35.698</v>
      </c>
      <c r="W15" s="128">
        <f t="shared" si="2"/>
        <v>35.698</v>
      </c>
      <c r="X15" s="131">
        <f t="shared" si="2"/>
        <v>35.698</v>
      </c>
      <c r="Y15" s="131">
        <f t="shared" si="3"/>
        <v>26.773500000000013</v>
      </c>
      <c r="Z15" s="128"/>
      <c r="AA15" s="135"/>
      <c r="AB15" s="128"/>
      <c r="AC15" s="131"/>
      <c r="AD15" s="132"/>
      <c r="AE15" s="211"/>
      <c r="AF15" s="133"/>
      <c r="AG15" s="133"/>
      <c r="AH15" s="133"/>
      <c r="AI15" s="133"/>
      <c r="AJ15" s="133"/>
      <c r="AK15" s="133"/>
      <c r="AL15" s="133"/>
      <c r="AM15" s="133"/>
      <c r="AN15" s="133"/>
      <c r="AO15" s="134">
        <f t="shared" si="5"/>
        <v>356.98</v>
      </c>
    </row>
    <row r="16" spans="2:41" ht="15.75" customHeight="1" x14ac:dyDescent="0.3">
      <c r="B16" s="123" t="s">
        <v>53</v>
      </c>
      <c r="C16" s="123" t="s">
        <v>54</v>
      </c>
      <c r="D16" s="123" t="s">
        <v>55</v>
      </c>
      <c r="E16" s="123" t="s">
        <v>56</v>
      </c>
      <c r="F16" s="123" t="s">
        <v>57</v>
      </c>
      <c r="G16" s="123" t="s">
        <v>58</v>
      </c>
      <c r="H16" s="124" t="s">
        <v>67</v>
      </c>
      <c r="I16" s="125">
        <v>141.03</v>
      </c>
      <c r="J16" s="125">
        <v>141.03</v>
      </c>
      <c r="K16" s="126">
        <v>0.1</v>
      </c>
      <c r="L16" s="127"/>
      <c r="M16" s="128"/>
      <c r="N16" s="129"/>
      <c r="O16" s="128">
        <f t="shared" si="0"/>
        <v>3.5257499999999999</v>
      </c>
      <c r="P16" s="128">
        <f t="shared" si="1"/>
        <v>14.103</v>
      </c>
      <c r="Q16" s="128">
        <f t="shared" si="4"/>
        <v>14.103</v>
      </c>
      <c r="R16" s="128">
        <f t="shared" si="2"/>
        <v>14.103</v>
      </c>
      <c r="S16" s="128">
        <f t="shared" si="2"/>
        <v>14.103</v>
      </c>
      <c r="T16" s="130">
        <f t="shared" si="2"/>
        <v>14.103</v>
      </c>
      <c r="U16" s="131">
        <f t="shared" si="2"/>
        <v>14.103</v>
      </c>
      <c r="V16" s="128">
        <f t="shared" si="2"/>
        <v>14.103</v>
      </c>
      <c r="W16" s="128">
        <f t="shared" si="2"/>
        <v>14.103</v>
      </c>
      <c r="X16" s="131">
        <f t="shared" si="2"/>
        <v>14.103</v>
      </c>
      <c r="Y16" s="131">
        <f t="shared" si="3"/>
        <v>10.577250000000021</v>
      </c>
      <c r="Z16" s="128"/>
      <c r="AA16" s="128"/>
      <c r="AB16" s="128"/>
      <c r="AC16" s="131"/>
      <c r="AD16" s="132"/>
      <c r="AE16" s="211"/>
      <c r="AF16" s="133"/>
      <c r="AG16" s="133"/>
      <c r="AH16" s="133"/>
      <c r="AI16" s="133"/>
      <c r="AJ16" s="133"/>
      <c r="AK16" s="133"/>
      <c r="AL16" s="133"/>
      <c r="AM16" s="133"/>
      <c r="AN16" s="133"/>
      <c r="AO16" s="134">
        <f>SUM(O16:Y16)</f>
        <v>141.03</v>
      </c>
    </row>
    <row r="17" spans="2:41" ht="15.75" customHeight="1" x14ac:dyDescent="0.3">
      <c r="B17" s="123" t="s">
        <v>53</v>
      </c>
      <c r="C17" s="123" t="s">
        <v>54</v>
      </c>
      <c r="D17" s="123" t="s">
        <v>55</v>
      </c>
      <c r="E17" s="123" t="s">
        <v>56</v>
      </c>
      <c r="F17" s="123" t="s">
        <v>57</v>
      </c>
      <c r="G17" s="123" t="s">
        <v>68</v>
      </c>
      <c r="H17" s="124" t="s">
        <v>67</v>
      </c>
      <c r="I17" s="125">
        <v>141.03</v>
      </c>
      <c r="J17" s="125">
        <v>141.03</v>
      </c>
      <c r="K17" s="126">
        <v>0.1</v>
      </c>
      <c r="L17" s="127"/>
      <c r="M17" s="128"/>
      <c r="N17" s="129"/>
      <c r="O17" s="128">
        <f t="shared" si="0"/>
        <v>3.5257499999999999</v>
      </c>
      <c r="P17" s="128">
        <f t="shared" si="1"/>
        <v>14.103</v>
      </c>
      <c r="Q17" s="128">
        <f t="shared" si="4"/>
        <v>14.103</v>
      </c>
      <c r="R17" s="128">
        <f t="shared" si="2"/>
        <v>14.103</v>
      </c>
      <c r="S17" s="128">
        <f t="shared" si="2"/>
        <v>14.103</v>
      </c>
      <c r="T17" s="130">
        <f t="shared" si="2"/>
        <v>14.103</v>
      </c>
      <c r="U17" s="131">
        <f t="shared" si="2"/>
        <v>14.103</v>
      </c>
      <c r="V17" s="128">
        <f t="shared" si="2"/>
        <v>14.103</v>
      </c>
      <c r="W17" s="128">
        <f t="shared" si="2"/>
        <v>14.103</v>
      </c>
      <c r="X17" s="131">
        <f t="shared" si="2"/>
        <v>14.103</v>
      </c>
      <c r="Y17" s="131">
        <f t="shared" si="3"/>
        <v>10.577250000000021</v>
      </c>
      <c r="Z17" s="128"/>
      <c r="AA17" s="128"/>
      <c r="AB17" s="128"/>
      <c r="AC17" s="131"/>
      <c r="AD17" s="132"/>
      <c r="AE17" s="211"/>
      <c r="AF17" s="133"/>
      <c r="AG17" s="133"/>
      <c r="AH17" s="133"/>
      <c r="AI17" s="133"/>
      <c r="AJ17" s="133"/>
      <c r="AK17" s="133"/>
      <c r="AL17" s="133"/>
      <c r="AM17" s="133"/>
      <c r="AN17" s="133"/>
      <c r="AO17" s="134">
        <f t="shared" si="5"/>
        <v>141.03</v>
      </c>
    </row>
    <row r="18" spans="2:41" ht="15.75" customHeight="1" x14ac:dyDescent="0.3">
      <c r="B18" s="123" t="s">
        <v>53</v>
      </c>
      <c r="C18" s="123" t="s">
        <v>54</v>
      </c>
      <c r="D18" s="123" t="s">
        <v>55</v>
      </c>
      <c r="E18" s="123" t="s">
        <v>56</v>
      </c>
      <c r="F18" s="123" t="s">
        <v>57</v>
      </c>
      <c r="G18" s="123" t="s">
        <v>60</v>
      </c>
      <c r="H18" s="124" t="s">
        <v>67</v>
      </c>
      <c r="I18" s="125">
        <v>141.03</v>
      </c>
      <c r="J18" s="125">
        <v>141.03</v>
      </c>
      <c r="K18" s="126">
        <v>0.1</v>
      </c>
      <c r="L18" s="127"/>
      <c r="M18" s="128"/>
      <c r="N18" s="129"/>
      <c r="O18" s="128">
        <f t="shared" si="0"/>
        <v>3.5257499999999999</v>
      </c>
      <c r="P18" s="128">
        <f t="shared" si="1"/>
        <v>14.103</v>
      </c>
      <c r="Q18" s="128">
        <f t="shared" si="4"/>
        <v>14.103</v>
      </c>
      <c r="R18" s="128">
        <f t="shared" si="2"/>
        <v>14.103</v>
      </c>
      <c r="S18" s="128">
        <f t="shared" si="2"/>
        <v>14.103</v>
      </c>
      <c r="T18" s="130">
        <f t="shared" si="2"/>
        <v>14.103</v>
      </c>
      <c r="U18" s="131">
        <f t="shared" si="2"/>
        <v>14.103</v>
      </c>
      <c r="V18" s="128">
        <f t="shared" si="2"/>
        <v>14.103</v>
      </c>
      <c r="W18" s="128">
        <f t="shared" si="2"/>
        <v>14.103</v>
      </c>
      <c r="X18" s="131">
        <f t="shared" si="2"/>
        <v>14.103</v>
      </c>
      <c r="Y18" s="131">
        <f t="shared" si="3"/>
        <v>10.577250000000021</v>
      </c>
      <c r="Z18" s="128"/>
      <c r="AA18" s="128"/>
      <c r="AB18" s="128"/>
      <c r="AC18" s="131"/>
      <c r="AD18" s="132"/>
      <c r="AE18" s="211"/>
      <c r="AF18" s="133"/>
      <c r="AG18" s="133"/>
      <c r="AH18" s="133"/>
      <c r="AI18" s="133"/>
      <c r="AJ18" s="133"/>
      <c r="AK18" s="133"/>
      <c r="AL18" s="133"/>
      <c r="AM18" s="133"/>
      <c r="AN18" s="133"/>
      <c r="AO18" s="134">
        <f t="shared" si="5"/>
        <v>141.03</v>
      </c>
    </row>
    <row r="19" spans="2:41" ht="15.75" customHeight="1" x14ac:dyDescent="0.3">
      <c r="B19" s="123" t="s">
        <v>53</v>
      </c>
      <c r="C19" s="123" t="s">
        <v>54</v>
      </c>
      <c r="D19" s="123" t="s">
        <v>55</v>
      </c>
      <c r="E19" s="123" t="s">
        <v>56</v>
      </c>
      <c r="F19" s="123" t="s">
        <v>57</v>
      </c>
      <c r="G19" s="123" t="s">
        <v>69</v>
      </c>
      <c r="H19" s="124" t="s">
        <v>67</v>
      </c>
      <c r="I19" s="125">
        <v>141.03</v>
      </c>
      <c r="J19" s="125">
        <v>141.03</v>
      </c>
      <c r="K19" s="126">
        <v>0.1</v>
      </c>
      <c r="L19" s="127"/>
      <c r="M19" s="128"/>
      <c r="N19" s="129"/>
      <c r="O19" s="128">
        <f t="shared" si="0"/>
        <v>3.5257499999999999</v>
      </c>
      <c r="P19" s="128">
        <f t="shared" si="1"/>
        <v>14.103</v>
      </c>
      <c r="Q19" s="128">
        <f t="shared" si="4"/>
        <v>14.103</v>
      </c>
      <c r="R19" s="128">
        <f t="shared" si="2"/>
        <v>14.103</v>
      </c>
      <c r="S19" s="128">
        <f t="shared" si="2"/>
        <v>14.103</v>
      </c>
      <c r="T19" s="130">
        <f t="shared" si="2"/>
        <v>14.103</v>
      </c>
      <c r="U19" s="131">
        <f t="shared" si="2"/>
        <v>14.103</v>
      </c>
      <c r="V19" s="128">
        <f t="shared" si="2"/>
        <v>14.103</v>
      </c>
      <c r="W19" s="128">
        <f t="shared" si="2"/>
        <v>14.103</v>
      </c>
      <c r="X19" s="131">
        <f t="shared" si="2"/>
        <v>14.103</v>
      </c>
      <c r="Y19" s="131">
        <f t="shared" si="3"/>
        <v>10.577250000000021</v>
      </c>
      <c r="Z19" s="128"/>
      <c r="AA19" s="128"/>
      <c r="AB19" s="128"/>
      <c r="AC19" s="131"/>
      <c r="AD19" s="132"/>
      <c r="AE19" s="211"/>
      <c r="AF19" s="133"/>
      <c r="AG19" s="133"/>
      <c r="AH19" s="133"/>
      <c r="AI19" s="133"/>
      <c r="AJ19" s="133"/>
      <c r="AK19" s="133"/>
      <c r="AL19" s="133"/>
      <c r="AM19" s="133"/>
      <c r="AN19" s="133"/>
      <c r="AO19" s="134">
        <f t="shared" si="5"/>
        <v>141.03</v>
      </c>
    </row>
    <row r="20" spans="2:41" ht="15.75" customHeight="1" x14ac:dyDescent="0.3">
      <c r="B20" s="123" t="s">
        <v>53</v>
      </c>
      <c r="C20" s="123" t="s">
        <v>54</v>
      </c>
      <c r="D20" s="123" t="s">
        <v>55</v>
      </c>
      <c r="E20" s="123" t="s">
        <v>56</v>
      </c>
      <c r="F20" s="123" t="s">
        <v>57</v>
      </c>
      <c r="G20" s="123" t="s">
        <v>70</v>
      </c>
      <c r="H20" s="124" t="s">
        <v>67</v>
      </c>
      <c r="I20" s="125">
        <v>141.03</v>
      </c>
      <c r="J20" s="125">
        <v>141.03</v>
      </c>
      <c r="K20" s="126">
        <v>0.1</v>
      </c>
      <c r="L20" s="127"/>
      <c r="M20" s="128"/>
      <c r="N20" s="129"/>
      <c r="O20" s="128">
        <f t="shared" si="0"/>
        <v>3.5257499999999999</v>
      </c>
      <c r="P20" s="128">
        <f t="shared" si="1"/>
        <v>14.103</v>
      </c>
      <c r="Q20" s="128">
        <f t="shared" si="4"/>
        <v>14.103</v>
      </c>
      <c r="R20" s="128">
        <f t="shared" si="2"/>
        <v>14.103</v>
      </c>
      <c r="S20" s="128">
        <f t="shared" si="2"/>
        <v>14.103</v>
      </c>
      <c r="T20" s="130">
        <f t="shared" si="2"/>
        <v>14.103</v>
      </c>
      <c r="U20" s="131">
        <f t="shared" si="2"/>
        <v>14.103</v>
      </c>
      <c r="V20" s="128">
        <f t="shared" si="2"/>
        <v>14.103</v>
      </c>
      <c r="W20" s="128">
        <f t="shared" si="2"/>
        <v>14.103</v>
      </c>
      <c r="X20" s="131">
        <f t="shared" si="2"/>
        <v>14.103</v>
      </c>
      <c r="Y20" s="131">
        <f t="shared" si="3"/>
        <v>10.577250000000021</v>
      </c>
      <c r="Z20" s="128"/>
      <c r="AA20" s="128"/>
      <c r="AB20" s="128"/>
      <c r="AC20" s="131"/>
      <c r="AD20" s="132"/>
      <c r="AE20" s="211"/>
      <c r="AF20" s="133"/>
      <c r="AG20" s="133"/>
      <c r="AH20" s="133"/>
      <c r="AI20" s="133"/>
      <c r="AJ20" s="133"/>
      <c r="AK20" s="133"/>
      <c r="AL20" s="133"/>
      <c r="AM20" s="133"/>
      <c r="AN20" s="133"/>
      <c r="AO20" s="134">
        <f t="shared" si="5"/>
        <v>141.03</v>
      </c>
    </row>
    <row r="21" spans="2:41" ht="15.75" customHeight="1" x14ac:dyDescent="0.3">
      <c r="B21" s="123" t="s">
        <v>53</v>
      </c>
      <c r="C21" s="123" t="s">
        <v>54</v>
      </c>
      <c r="D21" s="123" t="s">
        <v>55</v>
      </c>
      <c r="E21" s="123" t="s">
        <v>56</v>
      </c>
      <c r="F21" s="123" t="s">
        <v>57</v>
      </c>
      <c r="G21" s="123" t="s">
        <v>61</v>
      </c>
      <c r="H21" s="124" t="s">
        <v>67</v>
      </c>
      <c r="I21" s="125">
        <v>141.03</v>
      </c>
      <c r="J21" s="125">
        <v>141.03</v>
      </c>
      <c r="K21" s="126">
        <v>0.1</v>
      </c>
      <c r="L21" s="127"/>
      <c r="M21" s="128"/>
      <c r="N21" s="129"/>
      <c r="O21" s="128">
        <f t="shared" si="0"/>
        <v>3.5257499999999999</v>
      </c>
      <c r="P21" s="128">
        <f t="shared" si="1"/>
        <v>14.103</v>
      </c>
      <c r="Q21" s="128">
        <f t="shared" si="4"/>
        <v>14.103</v>
      </c>
      <c r="R21" s="128">
        <f t="shared" si="2"/>
        <v>14.103</v>
      </c>
      <c r="S21" s="128">
        <f t="shared" si="2"/>
        <v>14.103</v>
      </c>
      <c r="T21" s="130">
        <f t="shared" si="2"/>
        <v>14.103</v>
      </c>
      <c r="U21" s="131">
        <f t="shared" si="2"/>
        <v>14.103</v>
      </c>
      <c r="V21" s="128">
        <f t="shared" si="2"/>
        <v>14.103</v>
      </c>
      <c r="W21" s="128">
        <f t="shared" si="2"/>
        <v>14.103</v>
      </c>
      <c r="X21" s="131">
        <f t="shared" si="2"/>
        <v>14.103</v>
      </c>
      <c r="Y21" s="131">
        <f t="shared" si="3"/>
        <v>10.577250000000021</v>
      </c>
      <c r="Z21" s="128"/>
      <c r="AA21" s="128"/>
      <c r="AB21" s="128"/>
      <c r="AC21" s="131"/>
      <c r="AD21" s="132"/>
      <c r="AE21" s="211"/>
      <c r="AF21" s="133"/>
      <c r="AG21" s="133"/>
      <c r="AH21" s="133"/>
      <c r="AI21" s="133"/>
      <c r="AJ21" s="133"/>
      <c r="AK21" s="133"/>
      <c r="AL21" s="133"/>
      <c r="AM21" s="133"/>
      <c r="AN21" s="133"/>
      <c r="AO21" s="134">
        <f t="shared" si="5"/>
        <v>141.03</v>
      </c>
    </row>
    <row r="22" spans="2:41" ht="15.75" customHeight="1" x14ac:dyDescent="0.3">
      <c r="B22" s="123" t="s">
        <v>53</v>
      </c>
      <c r="C22" s="123" t="s">
        <v>54</v>
      </c>
      <c r="D22" s="123" t="s">
        <v>55</v>
      </c>
      <c r="E22" s="123" t="s">
        <v>56</v>
      </c>
      <c r="F22" s="123" t="s">
        <v>57</v>
      </c>
      <c r="G22" s="123" t="s">
        <v>62</v>
      </c>
      <c r="H22" s="124" t="s">
        <v>67</v>
      </c>
      <c r="I22" s="125">
        <v>141.03</v>
      </c>
      <c r="J22" s="125">
        <v>141.03</v>
      </c>
      <c r="K22" s="126">
        <v>0.1</v>
      </c>
      <c r="L22" s="127"/>
      <c r="M22" s="128"/>
      <c r="N22" s="129"/>
      <c r="O22" s="128">
        <f t="shared" si="0"/>
        <v>3.5257499999999999</v>
      </c>
      <c r="P22" s="128">
        <f t="shared" si="1"/>
        <v>14.103</v>
      </c>
      <c r="Q22" s="128">
        <f t="shared" si="4"/>
        <v>14.103</v>
      </c>
      <c r="R22" s="128">
        <f t="shared" si="2"/>
        <v>14.103</v>
      </c>
      <c r="S22" s="128">
        <f t="shared" si="2"/>
        <v>14.103</v>
      </c>
      <c r="T22" s="130">
        <f t="shared" si="2"/>
        <v>14.103</v>
      </c>
      <c r="U22" s="131">
        <f t="shared" si="2"/>
        <v>14.103</v>
      </c>
      <c r="V22" s="128">
        <f t="shared" si="2"/>
        <v>14.103</v>
      </c>
      <c r="W22" s="128">
        <f t="shared" si="2"/>
        <v>14.103</v>
      </c>
      <c r="X22" s="131">
        <f t="shared" si="2"/>
        <v>14.103</v>
      </c>
      <c r="Y22" s="131">
        <f t="shared" si="3"/>
        <v>10.577250000000021</v>
      </c>
      <c r="Z22" s="128"/>
      <c r="AA22" s="128"/>
      <c r="AB22" s="128"/>
      <c r="AC22" s="131"/>
      <c r="AD22" s="132"/>
      <c r="AE22" s="211"/>
      <c r="AF22" s="133"/>
      <c r="AG22" s="133"/>
      <c r="AH22" s="133"/>
      <c r="AI22" s="133"/>
      <c r="AJ22" s="133"/>
      <c r="AK22" s="133"/>
      <c r="AL22" s="133"/>
      <c r="AM22" s="133"/>
      <c r="AN22" s="133"/>
      <c r="AO22" s="134">
        <f t="shared" si="5"/>
        <v>141.03</v>
      </c>
    </row>
    <row r="23" spans="2:41" ht="15.75" customHeight="1" x14ac:dyDescent="0.3">
      <c r="B23" s="123" t="s">
        <v>53</v>
      </c>
      <c r="C23" s="123" t="s">
        <v>54</v>
      </c>
      <c r="D23" s="123" t="s">
        <v>55</v>
      </c>
      <c r="E23" s="123" t="s">
        <v>56</v>
      </c>
      <c r="F23" s="123" t="s">
        <v>57</v>
      </c>
      <c r="G23" s="123" t="s">
        <v>71</v>
      </c>
      <c r="H23" s="124" t="s">
        <v>67</v>
      </c>
      <c r="I23" s="125">
        <v>141.03</v>
      </c>
      <c r="J23" s="125">
        <v>141.03</v>
      </c>
      <c r="K23" s="126">
        <v>0.1</v>
      </c>
      <c r="L23" s="127"/>
      <c r="M23" s="128"/>
      <c r="N23" s="129"/>
      <c r="O23" s="128">
        <f t="shared" si="0"/>
        <v>3.5257499999999999</v>
      </c>
      <c r="P23" s="128">
        <f t="shared" si="1"/>
        <v>14.103</v>
      </c>
      <c r="Q23" s="128">
        <f t="shared" si="4"/>
        <v>14.103</v>
      </c>
      <c r="R23" s="128">
        <f t="shared" si="2"/>
        <v>14.103</v>
      </c>
      <c r="S23" s="128">
        <f t="shared" si="2"/>
        <v>14.103</v>
      </c>
      <c r="T23" s="130">
        <f t="shared" si="2"/>
        <v>14.103</v>
      </c>
      <c r="U23" s="131">
        <f t="shared" si="2"/>
        <v>14.103</v>
      </c>
      <c r="V23" s="128">
        <f t="shared" si="2"/>
        <v>14.103</v>
      </c>
      <c r="W23" s="128">
        <f t="shared" si="2"/>
        <v>14.103</v>
      </c>
      <c r="X23" s="131">
        <f t="shared" si="2"/>
        <v>14.103</v>
      </c>
      <c r="Y23" s="131">
        <f t="shared" si="3"/>
        <v>10.577250000000021</v>
      </c>
      <c r="Z23" s="128"/>
      <c r="AA23" s="128"/>
      <c r="AB23" s="128"/>
      <c r="AC23" s="131"/>
      <c r="AD23" s="132"/>
      <c r="AE23" s="211"/>
      <c r="AF23" s="133"/>
      <c r="AG23" s="133"/>
      <c r="AH23" s="133"/>
      <c r="AI23" s="133"/>
      <c r="AJ23" s="133"/>
      <c r="AK23" s="133"/>
      <c r="AL23" s="133"/>
      <c r="AM23" s="133"/>
      <c r="AN23" s="133"/>
      <c r="AO23" s="134">
        <f t="shared" si="5"/>
        <v>141.03</v>
      </c>
    </row>
    <row r="24" spans="2:41" ht="15.75" customHeight="1" x14ac:dyDescent="0.3">
      <c r="B24" s="123" t="s">
        <v>53</v>
      </c>
      <c r="C24" s="123" t="s">
        <v>54</v>
      </c>
      <c r="D24" s="123" t="s">
        <v>55</v>
      </c>
      <c r="E24" s="123" t="s">
        <v>56</v>
      </c>
      <c r="F24" s="123" t="s">
        <v>57</v>
      </c>
      <c r="G24" s="123" t="s">
        <v>72</v>
      </c>
      <c r="H24" s="124" t="s">
        <v>67</v>
      </c>
      <c r="I24" s="125">
        <v>141.03</v>
      </c>
      <c r="J24" s="125">
        <v>141.03</v>
      </c>
      <c r="K24" s="126">
        <v>0.1</v>
      </c>
      <c r="L24" s="127"/>
      <c r="M24" s="128"/>
      <c r="N24" s="129"/>
      <c r="O24" s="128">
        <f t="shared" si="0"/>
        <v>3.5257499999999999</v>
      </c>
      <c r="P24" s="128">
        <f t="shared" si="1"/>
        <v>14.103</v>
      </c>
      <c r="Q24" s="128">
        <f t="shared" si="4"/>
        <v>14.103</v>
      </c>
      <c r="R24" s="128">
        <f t="shared" si="4"/>
        <v>14.103</v>
      </c>
      <c r="S24" s="128">
        <f t="shared" si="4"/>
        <v>14.103</v>
      </c>
      <c r="T24" s="130">
        <f t="shared" si="4"/>
        <v>14.103</v>
      </c>
      <c r="U24" s="131">
        <f t="shared" si="4"/>
        <v>14.103</v>
      </c>
      <c r="V24" s="128">
        <f t="shared" si="4"/>
        <v>14.103</v>
      </c>
      <c r="W24" s="128">
        <f t="shared" si="4"/>
        <v>14.103</v>
      </c>
      <c r="X24" s="131">
        <f t="shared" si="4"/>
        <v>14.103</v>
      </c>
      <c r="Y24" s="131">
        <f t="shared" si="3"/>
        <v>10.577250000000021</v>
      </c>
      <c r="Z24" s="128"/>
      <c r="AA24" s="128"/>
      <c r="AB24" s="128"/>
      <c r="AC24" s="131"/>
      <c r="AD24" s="132"/>
      <c r="AE24" s="211"/>
      <c r="AF24" s="133"/>
      <c r="AG24" s="133"/>
      <c r="AH24" s="133"/>
      <c r="AI24" s="133"/>
      <c r="AJ24" s="133"/>
      <c r="AK24" s="133"/>
      <c r="AL24" s="133"/>
      <c r="AM24" s="133"/>
      <c r="AN24" s="133"/>
      <c r="AO24" s="134">
        <f t="shared" si="5"/>
        <v>141.03</v>
      </c>
    </row>
    <row r="25" spans="2:41" ht="15.75" customHeight="1" x14ac:dyDescent="0.3">
      <c r="B25" s="123" t="s">
        <v>53</v>
      </c>
      <c r="C25" s="123" t="s">
        <v>54</v>
      </c>
      <c r="D25" s="123" t="s">
        <v>55</v>
      </c>
      <c r="E25" s="123" t="s">
        <v>56</v>
      </c>
      <c r="F25" s="123" t="s">
        <v>57</v>
      </c>
      <c r="G25" s="123" t="s">
        <v>63</v>
      </c>
      <c r="H25" s="124" t="s">
        <v>67</v>
      </c>
      <c r="I25" s="125">
        <v>141.03</v>
      </c>
      <c r="J25" s="125">
        <v>141.03</v>
      </c>
      <c r="K25" s="126">
        <v>0.1</v>
      </c>
      <c r="L25" s="127"/>
      <c r="M25" s="128"/>
      <c r="N25" s="129"/>
      <c r="O25" s="128">
        <f t="shared" si="0"/>
        <v>3.5257499999999999</v>
      </c>
      <c r="P25" s="128">
        <f t="shared" si="1"/>
        <v>14.103</v>
      </c>
      <c r="Q25" s="128">
        <f t="shared" si="4"/>
        <v>14.103</v>
      </c>
      <c r="R25" s="128">
        <f t="shared" si="4"/>
        <v>14.103</v>
      </c>
      <c r="S25" s="128">
        <f t="shared" si="4"/>
        <v>14.103</v>
      </c>
      <c r="T25" s="130">
        <f t="shared" si="4"/>
        <v>14.103</v>
      </c>
      <c r="U25" s="131">
        <f t="shared" si="4"/>
        <v>14.103</v>
      </c>
      <c r="V25" s="128">
        <f t="shared" si="4"/>
        <v>14.103</v>
      </c>
      <c r="W25" s="128">
        <f t="shared" si="4"/>
        <v>14.103</v>
      </c>
      <c r="X25" s="131">
        <f t="shared" si="4"/>
        <v>14.103</v>
      </c>
      <c r="Y25" s="131">
        <f t="shared" si="3"/>
        <v>10.577250000000021</v>
      </c>
      <c r="Z25" s="128"/>
      <c r="AA25" s="128"/>
      <c r="AB25" s="128"/>
      <c r="AC25" s="131"/>
      <c r="AD25" s="132"/>
      <c r="AE25" s="211"/>
      <c r="AF25" s="133"/>
      <c r="AG25" s="133"/>
      <c r="AH25" s="133"/>
      <c r="AI25" s="133"/>
      <c r="AJ25" s="133"/>
      <c r="AK25" s="133"/>
      <c r="AL25" s="133"/>
      <c r="AM25" s="133"/>
      <c r="AN25" s="133"/>
      <c r="AO25" s="134">
        <f t="shared" si="5"/>
        <v>141.03</v>
      </c>
    </row>
    <row r="26" spans="2:41" ht="15.75" customHeight="1" x14ac:dyDescent="0.3">
      <c r="B26" s="123" t="s">
        <v>53</v>
      </c>
      <c r="C26" s="123" t="s">
        <v>54</v>
      </c>
      <c r="D26" s="123" t="s">
        <v>55</v>
      </c>
      <c r="E26" s="123" t="s">
        <v>56</v>
      </c>
      <c r="F26" s="123" t="s">
        <v>57</v>
      </c>
      <c r="G26" s="123" t="s">
        <v>73</v>
      </c>
      <c r="H26" s="124" t="s">
        <v>67</v>
      </c>
      <c r="I26" s="125">
        <v>141.03</v>
      </c>
      <c r="J26" s="125">
        <v>141.03</v>
      </c>
      <c r="K26" s="126">
        <v>0.1</v>
      </c>
      <c r="L26" s="127"/>
      <c r="M26" s="128"/>
      <c r="N26" s="129"/>
      <c r="O26" s="128">
        <f t="shared" si="0"/>
        <v>3.5257499999999999</v>
      </c>
      <c r="P26" s="128">
        <f t="shared" si="1"/>
        <v>14.103</v>
      </c>
      <c r="Q26" s="128">
        <f t="shared" si="4"/>
        <v>14.103</v>
      </c>
      <c r="R26" s="128">
        <f t="shared" si="4"/>
        <v>14.103</v>
      </c>
      <c r="S26" s="128">
        <f t="shared" si="4"/>
        <v>14.103</v>
      </c>
      <c r="T26" s="130">
        <f t="shared" si="4"/>
        <v>14.103</v>
      </c>
      <c r="U26" s="131">
        <f t="shared" si="4"/>
        <v>14.103</v>
      </c>
      <c r="V26" s="128">
        <f t="shared" si="4"/>
        <v>14.103</v>
      </c>
      <c r="W26" s="128">
        <f t="shared" si="4"/>
        <v>14.103</v>
      </c>
      <c r="X26" s="131">
        <f t="shared" si="4"/>
        <v>14.103</v>
      </c>
      <c r="Y26" s="131">
        <f t="shared" si="3"/>
        <v>10.577250000000021</v>
      </c>
      <c r="Z26" s="128"/>
      <c r="AA26" s="128"/>
      <c r="AB26" s="128"/>
      <c r="AC26" s="131"/>
      <c r="AD26" s="132"/>
      <c r="AE26" s="211"/>
      <c r="AF26" s="133"/>
      <c r="AG26" s="133"/>
      <c r="AH26" s="133"/>
      <c r="AI26" s="133"/>
      <c r="AJ26" s="133"/>
      <c r="AK26" s="133"/>
      <c r="AL26" s="133"/>
      <c r="AM26" s="133"/>
      <c r="AN26" s="133"/>
      <c r="AO26" s="134">
        <f t="shared" si="5"/>
        <v>141.03</v>
      </c>
    </row>
    <row r="27" spans="2:41" ht="15.75" customHeight="1" x14ac:dyDescent="0.3">
      <c r="B27" s="123" t="s">
        <v>53</v>
      </c>
      <c r="C27" s="123" t="s">
        <v>54</v>
      </c>
      <c r="D27" s="123" t="s">
        <v>55</v>
      </c>
      <c r="E27" s="123" t="s">
        <v>56</v>
      </c>
      <c r="F27" s="123" t="s">
        <v>57</v>
      </c>
      <c r="G27" s="123" t="s">
        <v>74</v>
      </c>
      <c r="H27" s="124" t="s">
        <v>67</v>
      </c>
      <c r="I27" s="125">
        <v>141.03</v>
      </c>
      <c r="J27" s="125">
        <v>141.03</v>
      </c>
      <c r="K27" s="126">
        <v>0.1</v>
      </c>
      <c r="L27" s="127"/>
      <c r="M27" s="128"/>
      <c r="N27" s="129"/>
      <c r="O27" s="128">
        <f t="shared" si="0"/>
        <v>3.5257499999999999</v>
      </c>
      <c r="P27" s="128">
        <f t="shared" si="1"/>
        <v>14.103</v>
      </c>
      <c r="Q27" s="128">
        <f t="shared" si="4"/>
        <v>14.103</v>
      </c>
      <c r="R27" s="128">
        <f t="shared" si="4"/>
        <v>14.103</v>
      </c>
      <c r="S27" s="128">
        <f t="shared" si="4"/>
        <v>14.103</v>
      </c>
      <c r="T27" s="130">
        <f t="shared" si="4"/>
        <v>14.103</v>
      </c>
      <c r="U27" s="131">
        <f t="shared" si="4"/>
        <v>14.103</v>
      </c>
      <c r="V27" s="128">
        <f t="shared" si="4"/>
        <v>14.103</v>
      </c>
      <c r="W27" s="128">
        <f t="shared" si="4"/>
        <v>14.103</v>
      </c>
      <c r="X27" s="131">
        <f t="shared" si="4"/>
        <v>14.103</v>
      </c>
      <c r="Y27" s="131">
        <f t="shared" si="3"/>
        <v>10.577250000000021</v>
      </c>
      <c r="Z27" s="128"/>
      <c r="AA27" s="128"/>
      <c r="AB27" s="128"/>
      <c r="AC27" s="131"/>
      <c r="AD27" s="132"/>
      <c r="AE27" s="211"/>
      <c r="AF27" s="133"/>
      <c r="AG27" s="133"/>
      <c r="AH27" s="133"/>
      <c r="AI27" s="133"/>
      <c r="AJ27" s="133"/>
      <c r="AK27" s="133"/>
      <c r="AL27" s="133"/>
      <c r="AM27" s="133"/>
      <c r="AN27" s="133"/>
      <c r="AO27" s="134">
        <f t="shared" si="5"/>
        <v>141.03</v>
      </c>
    </row>
    <row r="28" spans="2:41" ht="15.75" customHeight="1" x14ac:dyDescent="0.3">
      <c r="B28" s="123" t="s">
        <v>53</v>
      </c>
      <c r="C28" s="123" t="s">
        <v>54</v>
      </c>
      <c r="D28" s="123" t="s">
        <v>55</v>
      </c>
      <c r="E28" s="123" t="s">
        <v>56</v>
      </c>
      <c r="F28" s="123" t="s">
        <v>57</v>
      </c>
      <c r="G28" s="123" t="s">
        <v>64</v>
      </c>
      <c r="H28" s="124" t="s">
        <v>67</v>
      </c>
      <c r="I28" s="125">
        <v>141.03</v>
      </c>
      <c r="J28" s="125">
        <v>141.03</v>
      </c>
      <c r="K28" s="126">
        <v>0.1</v>
      </c>
      <c r="L28" s="127"/>
      <c r="M28" s="128"/>
      <c r="N28" s="129"/>
      <c r="O28" s="128">
        <f t="shared" si="0"/>
        <v>3.5257499999999999</v>
      </c>
      <c r="P28" s="128">
        <f t="shared" si="1"/>
        <v>14.103</v>
      </c>
      <c r="Q28" s="128">
        <f t="shared" si="4"/>
        <v>14.103</v>
      </c>
      <c r="R28" s="128">
        <f t="shared" si="4"/>
        <v>14.103</v>
      </c>
      <c r="S28" s="128">
        <f t="shared" si="4"/>
        <v>14.103</v>
      </c>
      <c r="T28" s="130">
        <f t="shared" si="4"/>
        <v>14.103</v>
      </c>
      <c r="U28" s="131">
        <f t="shared" si="4"/>
        <v>14.103</v>
      </c>
      <c r="V28" s="128">
        <f t="shared" si="4"/>
        <v>14.103</v>
      </c>
      <c r="W28" s="128">
        <f t="shared" si="4"/>
        <v>14.103</v>
      </c>
      <c r="X28" s="131">
        <f t="shared" si="4"/>
        <v>14.103</v>
      </c>
      <c r="Y28" s="131">
        <f t="shared" si="3"/>
        <v>10.577250000000021</v>
      </c>
      <c r="Z28" s="128"/>
      <c r="AA28" s="128"/>
      <c r="AB28" s="128"/>
      <c r="AC28" s="131"/>
      <c r="AD28" s="132"/>
      <c r="AE28" s="211"/>
      <c r="AF28" s="133"/>
      <c r="AG28" s="133"/>
      <c r="AH28" s="133"/>
      <c r="AI28" s="133"/>
      <c r="AJ28" s="133"/>
      <c r="AK28" s="133"/>
      <c r="AL28" s="133"/>
      <c r="AM28" s="133"/>
      <c r="AN28" s="133"/>
      <c r="AO28" s="134">
        <f t="shared" si="5"/>
        <v>141.03</v>
      </c>
    </row>
    <row r="29" spans="2:41" ht="15.75" customHeight="1" x14ac:dyDescent="0.3">
      <c r="B29" s="123" t="s">
        <v>53</v>
      </c>
      <c r="C29" s="123" t="s">
        <v>54</v>
      </c>
      <c r="D29" s="123" t="s">
        <v>55</v>
      </c>
      <c r="E29" s="123" t="s">
        <v>56</v>
      </c>
      <c r="F29" s="123" t="s">
        <v>57</v>
      </c>
      <c r="G29" s="123" t="s">
        <v>65</v>
      </c>
      <c r="H29" s="124" t="s">
        <v>67</v>
      </c>
      <c r="I29" s="125">
        <v>141.03</v>
      </c>
      <c r="J29" s="125">
        <v>141.03</v>
      </c>
      <c r="K29" s="126">
        <v>0.1</v>
      </c>
      <c r="L29" s="127"/>
      <c r="M29" s="128"/>
      <c r="N29" s="129"/>
      <c r="O29" s="128">
        <f t="shared" si="0"/>
        <v>3.5257499999999999</v>
      </c>
      <c r="P29" s="128">
        <f t="shared" si="1"/>
        <v>14.103</v>
      </c>
      <c r="Q29" s="128">
        <f t="shared" si="4"/>
        <v>14.103</v>
      </c>
      <c r="R29" s="128">
        <f t="shared" si="4"/>
        <v>14.103</v>
      </c>
      <c r="S29" s="128">
        <f t="shared" si="4"/>
        <v>14.103</v>
      </c>
      <c r="T29" s="130">
        <f t="shared" si="4"/>
        <v>14.103</v>
      </c>
      <c r="U29" s="131">
        <f t="shared" si="4"/>
        <v>14.103</v>
      </c>
      <c r="V29" s="128">
        <f t="shared" si="4"/>
        <v>14.103</v>
      </c>
      <c r="W29" s="128">
        <f t="shared" si="4"/>
        <v>14.103</v>
      </c>
      <c r="X29" s="131">
        <f t="shared" si="4"/>
        <v>14.103</v>
      </c>
      <c r="Y29" s="131">
        <f t="shared" si="3"/>
        <v>10.577250000000021</v>
      </c>
      <c r="Z29" s="128"/>
      <c r="AA29" s="128"/>
      <c r="AB29" s="128"/>
      <c r="AC29" s="131"/>
      <c r="AD29" s="132"/>
      <c r="AE29" s="211"/>
      <c r="AF29" s="133"/>
      <c r="AG29" s="133"/>
      <c r="AH29" s="133"/>
      <c r="AI29" s="133"/>
      <c r="AJ29" s="133"/>
      <c r="AK29" s="133"/>
      <c r="AL29" s="133"/>
      <c r="AM29" s="133"/>
      <c r="AN29" s="133"/>
      <c r="AO29" s="134">
        <f t="shared" si="5"/>
        <v>141.03</v>
      </c>
    </row>
    <row r="30" spans="2:41" ht="15.75" customHeight="1" x14ac:dyDescent="0.3">
      <c r="B30" s="123" t="s">
        <v>53</v>
      </c>
      <c r="C30" s="123" t="s">
        <v>54</v>
      </c>
      <c r="D30" s="123" t="s">
        <v>55</v>
      </c>
      <c r="E30" s="123" t="s">
        <v>56</v>
      </c>
      <c r="F30" s="123" t="s">
        <v>57</v>
      </c>
      <c r="G30" s="123" t="s">
        <v>66</v>
      </c>
      <c r="H30" s="124" t="s">
        <v>67</v>
      </c>
      <c r="I30" s="125">
        <v>141.03</v>
      </c>
      <c r="J30" s="125">
        <v>141.03</v>
      </c>
      <c r="K30" s="126">
        <v>0.1</v>
      </c>
      <c r="L30" s="127"/>
      <c r="M30" s="128"/>
      <c r="N30" s="129"/>
      <c r="O30" s="128">
        <f t="shared" si="0"/>
        <v>3.5257499999999999</v>
      </c>
      <c r="P30" s="128">
        <f t="shared" si="1"/>
        <v>14.103</v>
      </c>
      <c r="Q30" s="128">
        <f t="shared" si="4"/>
        <v>14.103</v>
      </c>
      <c r="R30" s="128">
        <f t="shared" si="4"/>
        <v>14.103</v>
      </c>
      <c r="S30" s="128">
        <f t="shared" si="4"/>
        <v>14.103</v>
      </c>
      <c r="T30" s="130">
        <f t="shared" si="4"/>
        <v>14.103</v>
      </c>
      <c r="U30" s="131">
        <f t="shared" si="4"/>
        <v>14.103</v>
      </c>
      <c r="V30" s="128">
        <f t="shared" si="4"/>
        <v>14.103</v>
      </c>
      <c r="W30" s="128">
        <f t="shared" si="4"/>
        <v>14.103</v>
      </c>
      <c r="X30" s="131">
        <f t="shared" si="4"/>
        <v>14.103</v>
      </c>
      <c r="Y30" s="131">
        <f t="shared" si="3"/>
        <v>10.577250000000021</v>
      </c>
      <c r="Z30" s="128"/>
      <c r="AA30" s="128"/>
      <c r="AB30" s="128"/>
      <c r="AC30" s="131"/>
      <c r="AD30" s="132"/>
      <c r="AE30" s="211"/>
      <c r="AF30" s="133"/>
      <c r="AG30" s="133"/>
      <c r="AH30" s="133"/>
      <c r="AI30" s="133"/>
      <c r="AJ30" s="133"/>
      <c r="AK30" s="133"/>
      <c r="AL30" s="133"/>
      <c r="AM30" s="133"/>
      <c r="AN30" s="133"/>
      <c r="AO30" s="134">
        <f t="shared" si="5"/>
        <v>141.03</v>
      </c>
    </row>
    <row r="31" spans="2:41" ht="15.75" customHeight="1" x14ac:dyDescent="0.3">
      <c r="B31" s="123" t="s">
        <v>53</v>
      </c>
      <c r="C31" s="123" t="s">
        <v>54</v>
      </c>
      <c r="D31" s="123" t="s">
        <v>55</v>
      </c>
      <c r="E31" s="123" t="s">
        <v>56</v>
      </c>
      <c r="F31" s="123" t="s">
        <v>57</v>
      </c>
      <c r="G31" s="123" t="s">
        <v>75</v>
      </c>
      <c r="H31" s="124" t="s">
        <v>67</v>
      </c>
      <c r="I31" s="125">
        <v>141.03</v>
      </c>
      <c r="J31" s="125">
        <v>141.03</v>
      </c>
      <c r="K31" s="126">
        <v>0.1</v>
      </c>
      <c r="L31" s="127"/>
      <c r="M31" s="128"/>
      <c r="N31" s="129"/>
      <c r="O31" s="128">
        <f t="shared" si="0"/>
        <v>3.5257499999999999</v>
      </c>
      <c r="P31" s="128">
        <f t="shared" si="1"/>
        <v>14.103</v>
      </c>
      <c r="Q31" s="128">
        <f t="shared" si="4"/>
        <v>14.103</v>
      </c>
      <c r="R31" s="128">
        <f t="shared" si="4"/>
        <v>14.103</v>
      </c>
      <c r="S31" s="128">
        <f t="shared" si="4"/>
        <v>14.103</v>
      </c>
      <c r="T31" s="130">
        <f t="shared" si="4"/>
        <v>14.103</v>
      </c>
      <c r="U31" s="131">
        <f t="shared" si="4"/>
        <v>14.103</v>
      </c>
      <c r="V31" s="128">
        <f t="shared" si="4"/>
        <v>14.103</v>
      </c>
      <c r="W31" s="128">
        <f t="shared" si="4"/>
        <v>14.103</v>
      </c>
      <c r="X31" s="131">
        <f t="shared" si="4"/>
        <v>14.103</v>
      </c>
      <c r="Y31" s="131">
        <f t="shared" si="3"/>
        <v>10.577250000000021</v>
      </c>
      <c r="Z31" s="128"/>
      <c r="AA31" s="128"/>
      <c r="AB31" s="128"/>
      <c r="AC31" s="131"/>
      <c r="AD31" s="132"/>
      <c r="AE31" s="211"/>
      <c r="AF31" s="133"/>
      <c r="AG31" s="133"/>
      <c r="AH31" s="133"/>
      <c r="AI31" s="133"/>
      <c r="AJ31" s="133"/>
      <c r="AK31" s="133"/>
      <c r="AL31" s="133"/>
      <c r="AM31" s="133"/>
      <c r="AN31" s="133"/>
      <c r="AO31" s="134">
        <f t="shared" si="5"/>
        <v>141.03</v>
      </c>
    </row>
    <row r="32" spans="2:41" ht="15.75" customHeight="1" x14ac:dyDescent="0.3">
      <c r="B32" s="123" t="s">
        <v>53</v>
      </c>
      <c r="C32" s="123" t="s">
        <v>54</v>
      </c>
      <c r="D32" s="123" t="s">
        <v>55</v>
      </c>
      <c r="E32" s="123" t="s">
        <v>56</v>
      </c>
      <c r="F32" s="123" t="s">
        <v>57</v>
      </c>
      <c r="G32" s="123" t="s">
        <v>76</v>
      </c>
      <c r="H32" s="124" t="s">
        <v>77</v>
      </c>
      <c r="I32" s="125">
        <v>349.48</v>
      </c>
      <c r="J32" s="125">
        <v>349.48</v>
      </c>
      <c r="K32" s="126">
        <v>0.1</v>
      </c>
      <c r="L32" s="127"/>
      <c r="M32" s="128"/>
      <c r="N32" s="129"/>
      <c r="O32" s="128">
        <f t="shared" si="0"/>
        <v>8.7370000000000001</v>
      </c>
      <c r="P32" s="128">
        <f t="shared" si="1"/>
        <v>34.948</v>
      </c>
      <c r="Q32" s="128">
        <f t="shared" si="4"/>
        <v>34.948</v>
      </c>
      <c r="R32" s="128">
        <f t="shared" si="4"/>
        <v>34.948</v>
      </c>
      <c r="S32" s="128">
        <f t="shared" si="4"/>
        <v>34.948</v>
      </c>
      <c r="T32" s="130">
        <f t="shared" si="4"/>
        <v>34.948</v>
      </c>
      <c r="U32" s="131">
        <f t="shared" si="4"/>
        <v>34.948</v>
      </c>
      <c r="V32" s="128">
        <f t="shared" si="4"/>
        <v>34.948</v>
      </c>
      <c r="W32" s="128">
        <f t="shared" si="4"/>
        <v>34.948</v>
      </c>
      <c r="X32" s="131">
        <f t="shared" si="4"/>
        <v>34.948</v>
      </c>
      <c r="Y32" s="131">
        <f t="shared" si="3"/>
        <v>26.211000000000013</v>
      </c>
      <c r="Z32" s="128"/>
      <c r="AA32" s="128"/>
      <c r="AB32" s="128"/>
      <c r="AC32" s="131"/>
      <c r="AD32" s="132"/>
      <c r="AE32" s="211"/>
      <c r="AF32" s="133"/>
      <c r="AG32" s="133"/>
      <c r="AH32" s="133"/>
      <c r="AI32" s="133"/>
      <c r="AJ32" s="133"/>
      <c r="AK32" s="133"/>
      <c r="AL32" s="133"/>
      <c r="AM32" s="133"/>
      <c r="AN32" s="133"/>
      <c r="AO32" s="134">
        <f t="shared" si="5"/>
        <v>349.48</v>
      </c>
    </row>
    <row r="33" spans="2:41" ht="15.75" customHeight="1" x14ac:dyDescent="0.3">
      <c r="B33" s="123" t="s">
        <v>53</v>
      </c>
      <c r="C33" s="123" t="s">
        <v>54</v>
      </c>
      <c r="D33" s="123" t="s">
        <v>55</v>
      </c>
      <c r="E33" s="123" t="s">
        <v>56</v>
      </c>
      <c r="F33" s="123" t="s">
        <v>57</v>
      </c>
      <c r="G33" s="123" t="s">
        <v>78</v>
      </c>
      <c r="H33" s="124" t="s">
        <v>79</v>
      </c>
      <c r="I33" s="125">
        <v>128.88</v>
      </c>
      <c r="J33" s="125">
        <v>128.88</v>
      </c>
      <c r="K33" s="126">
        <v>0.1</v>
      </c>
      <c r="L33" s="127"/>
      <c r="M33" s="128"/>
      <c r="N33" s="129"/>
      <c r="O33" s="128">
        <f t="shared" si="0"/>
        <v>3.222</v>
      </c>
      <c r="P33" s="128">
        <f t="shared" si="1"/>
        <v>12.888</v>
      </c>
      <c r="Q33" s="128">
        <f t="shared" si="4"/>
        <v>12.888</v>
      </c>
      <c r="R33" s="128">
        <f t="shared" si="4"/>
        <v>12.888</v>
      </c>
      <c r="S33" s="128">
        <f t="shared" si="4"/>
        <v>12.888</v>
      </c>
      <c r="T33" s="130">
        <f t="shared" si="4"/>
        <v>12.888</v>
      </c>
      <c r="U33" s="131">
        <f t="shared" si="4"/>
        <v>12.888</v>
      </c>
      <c r="V33" s="128">
        <f t="shared" si="4"/>
        <v>12.888</v>
      </c>
      <c r="W33" s="128">
        <f t="shared" si="4"/>
        <v>12.888</v>
      </c>
      <c r="X33" s="131">
        <f t="shared" si="4"/>
        <v>12.888</v>
      </c>
      <c r="Y33" s="131">
        <f t="shared" si="3"/>
        <v>9.6659999999999826</v>
      </c>
      <c r="Z33" s="128"/>
      <c r="AA33" s="128"/>
      <c r="AB33" s="128"/>
      <c r="AC33" s="131"/>
      <c r="AD33" s="132"/>
      <c r="AE33" s="211"/>
      <c r="AF33" s="133"/>
      <c r="AG33" s="133"/>
      <c r="AH33" s="133"/>
      <c r="AI33" s="133"/>
      <c r="AJ33" s="133"/>
      <c r="AK33" s="133"/>
      <c r="AL33" s="133"/>
      <c r="AM33" s="133"/>
      <c r="AN33" s="133"/>
      <c r="AO33" s="134">
        <f t="shared" si="5"/>
        <v>128.88</v>
      </c>
    </row>
    <row r="34" spans="2:41" ht="15.75" customHeight="1" x14ac:dyDescent="0.3">
      <c r="B34" s="123" t="s">
        <v>53</v>
      </c>
      <c r="C34" s="123" t="s">
        <v>54</v>
      </c>
      <c r="D34" s="123" t="s">
        <v>55</v>
      </c>
      <c r="E34" s="123" t="s">
        <v>56</v>
      </c>
      <c r="F34" s="123" t="s">
        <v>57</v>
      </c>
      <c r="G34" s="123" t="s">
        <v>80</v>
      </c>
      <c r="H34" s="124" t="s">
        <v>79</v>
      </c>
      <c r="I34" s="125">
        <v>128.88</v>
      </c>
      <c r="J34" s="125">
        <v>128.88</v>
      </c>
      <c r="K34" s="126">
        <v>0.1</v>
      </c>
      <c r="L34" s="127"/>
      <c r="M34" s="128"/>
      <c r="N34" s="129"/>
      <c r="O34" s="128">
        <f t="shared" si="0"/>
        <v>3.222</v>
      </c>
      <c r="P34" s="128">
        <f t="shared" si="1"/>
        <v>12.888</v>
      </c>
      <c r="Q34" s="128">
        <f t="shared" si="4"/>
        <v>12.888</v>
      </c>
      <c r="R34" s="128">
        <f t="shared" si="4"/>
        <v>12.888</v>
      </c>
      <c r="S34" s="128">
        <f t="shared" si="4"/>
        <v>12.888</v>
      </c>
      <c r="T34" s="130">
        <f t="shared" si="4"/>
        <v>12.888</v>
      </c>
      <c r="U34" s="131">
        <f t="shared" si="4"/>
        <v>12.888</v>
      </c>
      <c r="V34" s="128">
        <f t="shared" si="4"/>
        <v>12.888</v>
      </c>
      <c r="W34" s="128">
        <f t="shared" si="4"/>
        <v>12.888</v>
      </c>
      <c r="X34" s="131">
        <f t="shared" si="4"/>
        <v>12.888</v>
      </c>
      <c r="Y34" s="131">
        <f t="shared" si="3"/>
        <v>9.6659999999999826</v>
      </c>
      <c r="Z34" s="128"/>
      <c r="AA34" s="128"/>
      <c r="AB34" s="128"/>
      <c r="AC34" s="131"/>
      <c r="AD34" s="132"/>
      <c r="AE34" s="211"/>
      <c r="AF34" s="133"/>
      <c r="AG34" s="133"/>
      <c r="AH34" s="133"/>
      <c r="AI34" s="133"/>
      <c r="AJ34" s="133"/>
      <c r="AK34" s="133"/>
      <c r="AL34" s="133"/>
      <c r="AM34" s="133"/>
      <c r="AN34" s="133"/>
      <c r="AO34" s="134">
        <f t="shared" si="5"/>
        <v>128.88</v>
      </c>
    </row>
    <row r="35" spans="2:41" ht="15.75" customHeight="1" x14ac:dyDescent="0.3">
      <c r="B35" s="123" t="s">
        <v>53</v>
      </c>
      <c r="C35" s="123" t="s">
        <v>54</v>
      </c>
      <c r="D35" s="123" t="s">
        <v>55</v>
      </c>
      <c r="E35" s="123" t="s">
        <v>56</v>
      </c>
      <c r="F35" s="123" t="s">
        <v>57</v>
      </c>
      <c r="G35" s="123" t="s">
        <v>81</v>
      </c>
      <c r="H35" s="124" t="s">
        <v>79</v>
      </c>
      <c r="I35" s="125">
        <v>128.88</v>
      </c>
      <c r="J35" s="125">
        <v>128.88</v>
      </c>
      <c r="K35" s="126">
        <v>0.1</v>
      </c>
      <c r="L35" s="127"/>
      <c r="M35" s="128"/>
      <c r="N35" s="129"/>
      <c r="O35" s="128">
        <f t="shared" si="0"/>
        <v>3.222</v>
      </c>
      <c r="P35" s="128">
        <f t="shared" si="1"/>
        <v>12.888</v>
      </c>
      <c r="Q35" s="128">
        <f t="shared" si="4"/>
        <v>12.888</v>
      </c>
      <c r="R35" s="128">
        <f t="shared" si="4"/>
        <v>12.888</v>
      </c>
      <c r="S35" s="128">
        <f t="shared" si="4"/>
        <v>12.888</v>
      </c>
      <c r="T35" s="130">
        <f t="shared" si="4"/>
        <v>12.888</v>
      </c>
      <c r="U35" s="131">
        <f t="shared" si="4"/>
        <v>12.888</v>
      </c>
      <c r="V35" s="128">
        <f t="shared" si="4"/>
        <v>12.888</v>
      </c>
      <c r="W35" s="128">
        <f t="shared" si="4"/>
        <v>12.888</v>
      </c>
      <c r="X35" s="131">
        <f t="shared" si="4"/>
        <v>12.888</v>
      </c>
      <c r="Y35" s="131">
        <f t="shared" si="3"/>
        <v>9.6659999999999826</v>
      </c>
      <c r="Z35" s="128"/>
      <c r="AA35" s="128"/>
      <c r="AB35" s="128"/>
      <c r="AC35" s="131"/>
      <c r="AD35" s="132"/>
      <c r="AE35" s="211"/>
      <c r="AF35" s="133"/>
      <c r="AG35" s="133"/>
      <c r="AH35" s="133"/>
      <c r="AI35" s="133"/>
      <c r="AJ35" s="133"/>
      <c r="AK35" s="133"/>
      <c r="AL35" s="133"/>
      <c r="AM35" s="133"/>
      <c r="AN35" s="133"/>
      <c r="AO35" s="134">
        <f t="shared" si="5"/>
        <v>128.88</v>
      </c>
    </row>
    <row r="36" spans="2:41" ht="15.75" customHeight="1" x14ac:dyDescent="0.3">
      <c r="B36" s="123" t="s">
        <v>53</v>
      </c>
      <c r="C36" s="123" t="s">
        <v>54</v>
      </c>
      <c r="D36" s="123" t="s">
        <v>55</v>
      </c>
      <c r="E36" s="123" t="s">
        <v>56</v>
      </c>
      <c r="F36" s="123" t="s">
        <v>57</v>
      </c>
      <c r="G36" s="123" t="s">
        <v>82</v>
      </c>
      <c r="H36" s="124" t="s">
        <v>79</v>
      </c>
      <c r="I36" s="125">
        <v>128.88</v>
      </c>
      <c r="J36" s="125">
        <v>128.88</v>
      </c>
      <c r="K36" s="126">
        <v>0.1</v>
      </c>
      <c r="L36" s="127"/>
      <c r="M36" s="128"/>
      <c r="N36" s="129"/>
      <c r="O36" s="128">
        <f t="shared" si="0"/>
        <v>3.222</v>
      </c>
      <c r="P36" s="128">
        <f t="shared" si="1"/>
        <v>12.888</v>
      </c>
      <c r="Q36" s="128">
        <f t="shared" si="4"/>
        <v>12.888</v>
      </c>
      <c r="R36" s="128">
        <f t="shared" si="4"/>
        <v>12.888</v>
      </c>
      <c r="S36" s="128">
        <f t="shared" si="4"/>
        <v>12.888</v>
      </c>
      <c r="T36" s="130">
        <f t="shared" si="4"/>
        <v>12.888</v>
      </c>
      <c r="U36" s="131">
        <f t="shared" si="4"/>
        <v>12.888</v>
      </c>
      <c r="V36" s="128">
        <f t="shared" si="4"/>
        <v>12.888</v>
      </c>
      <c r="W36" s="128">
        <f t="shared" si="4"/>
        <v>12.888</v>
      </c>
      <c r="X36" s="131">
        <f t="shared" si="4"/>
        <v>12.888</v>
      </c>
      <c r="Y36" s="131">
        <f t="shared" si="3"/>
        <v>9.6659999999999826</v>
      </c>
      <c r="Z36" s="128"/>
      <c r="AA36" s="128"/>
      <c r="AB36" s="128"/>
      <c r="AC36" s="131"/>
      <c r="AD36" s="132"/>
      <c r="AE36" s="211"/>
      <c r="AF36" s="133"/>
      <c r="AG36" s="133"/>
      <c r="AH36" s="133"/>
      <c r="AI36" s="133"/>
      <c r="AJ36" s="133"/>
      <c r="AK36" s="133"/>
      <c r="AL36" s="133"/>
      <c r="AM36" s="133"/>
      <c r="AN36" s="133"/>
      <c r="AO36" s="134">
        <f t="shared" si="5"/>
        <v>128.88</v>
      </c>
    </row>
    <row r="37" spans="2:41" ht="15.75" customHeight="1" x14ac:dyDescent="0.3">
      <c r="B37" s="123" t="s">
        <v>53</v>
      </c>
      <c r="C37" s="123" t="s">
        <v>54</v>
      </c>
      <c r="D37" s="123" t="s">
        <v>55</v>
      </c>
      <c r="E37" s="123" t="s">
        <v>56</v>
      </c>
      <c r="F37" s="123" t="s">
        <v>57</v>
      </c>
      <c r="G37" s="123" t="s">
        <v>83</v>
      </c>
      <c r="H37" s="124" t="s">
        <v>79</v>
      </c>
      <c r="I37" s="125">
        <v>128.88</v>
      </c>
      <c r="J37" s="125">
        <v>128.88</v>
      </c>
      <c r="K37" s="126">
        <v>0.1</v>
      </c>
      <c r="L37" s="127"/>
      <c r="M37" s="128"/>
      <c r="N37" s="129"/>
      <c r="O37" s="128">
        <f t="shared" si="0"/>
        <v>3.222</v>
      </c>
      <c r="P37" s="128">
        <f t="shared" si="1"/>
        <v>12.888</v>
      </c>
      <c r="Q37" s="128">
        <f t="shared" si="4"/>
        <v>12.888</v>
      </c>
      <c r="R37" s="128">
        <f t="shared" si="4"/>
        <v>12.888</v>
      </c>
      <c r="S37" s="128">
        <f t="shared" si="4"/>
        <v>12.888</v>
      </c>
      <c r="T37" s="130">
        <f t="shared" si="4"/>
        <v>12.888</v>
      </c>
      <c r="U37" s="131">
        <f t="shared" si="4"/>
        <v>12.888</v>
      </c>
      <c r="V37" s="128">
        <f t="shared" si="4"/>
        <v>12.888</v>
      </c>
      <c r="W37" s="128">
        <f t="shared" si="4"/>
        <v>12.888</v>
      </c>
      <c r="X37" s="131">
        <f t="shared" si="4"/>
        <v>12.888</v>
      </c>
      <c r="Y37" s="131">
        <f t="shared" si="3"/>
        <v>9.6659999999999826</v>
      </c>
      <c r="Z37" s="128"/>
      <c r="AA37" s="128"/>
      <c r="AB37" s="128"/>
      <c r="AC37" s="131"/>
      <c r="AD37" s="132"/>
      <c r="AE37" s="211"/>
      <c r="AF37" s="133"/>
      <c r="AG37" s="133"/>
      <c r="AH37" s="133"/>
      <c r="AI37" s="133"/>
      <c r="AJ37" s="133"/>
      <c r="AK37" s="133"/>
      <c r="AL37" s="133"/>
      <c r="AM37" s="133"/>
      <c r="AN37" s="133"/>
      <c r="AO37" s="134">
        <f t="shared" si="5"/>
        <v>128.88</v>
      </c>
    </row>
    <row r="38" spans="2:41" ht="15.75" customHeight="1" x14ac:dyDescent="0.3">
      <c r="B38" s="123" t="s">
        <v>53</v>
      </c>
      <c r="C38" s="123" t="s">
        <v>54</v>
      </c>
      <c r="D38" s="123" t="s">
        <v>55</v>
      </c>
      <c r="E38" s="123" t="s">
        <v>56</v>
      </c>
      <c r="F38" s="123" t="s">
        <v>57</v>
      </c>
      <c r="G38" s="123" t="s">
        <v>84</v>
      </c>
      <c r="H38" s="124" t="s">
        <v>79</v>
      </c>
      <c r="I38" s="125">
        <v>128.88</v>
      </c>
      <c r="J38" s="125">
        <v>128.88</v>
      </c>
      <c r="K38" s="126">
        <v>0.1</v>
      </c>
      <c r="L38" s="127"/>
      <c r="M38" s="128"/>
      <c r="N38" s="129"/>
      <c r="O38" s="128">
        <f t="shared" si="0"/>
        <v>3.222</v>
      </c>
      <c r="P38" s="128">
        <f t="shared" si="1"/>
        <v>12.888</v>
      </c>
      <c r="Q38" s="128">
        <f t="shared" si="4"/>
        <v>12.888</v>
      </c>
      <c r="R38" s="128">
        <f t="shared" si="4"/>
        <v>12.888</v>
      </c>
      <c r="S38" s="128">
        <f t="shared" si="4"/>
        <v>12.888</v>
      </c>
      <c r="T38" s="130">
        <f t="shared" si="4"/>
        <v>12.888</v>
      </c>
      <c r="U38" s="131">
        <f t="shared" si="4"/>
        <v>12.888</v>
      </c>
      <c r="V38" s="128">
        <f t="shared" si="4"/>
        <v>12.888</v>
      </c>
      <c r="W38" s="128">
        <f t="shared" si="4"/>
        <v>12.888</v>
      </c>
      <c r="X38" s="131">
        <f t="shared" si="4"/>
        <v>12.888</v>
      </c>
      <c r="Y38" s="131">
        <f t="shared" si="3"/>
        <v>9.6659999999999826</v>
      </c>
      <c r="Z38" s="128"/>
      <c r="AA38" s="128"/>
      <c r="AB38" s="128"/>
      <c r="AC38" s="131"/>
      <c r="AD38" s="132"/>
      <c r="AE38" s="211"/>
      <c r="AF38" s="133"/>
      <c r="AG38" s="133"/>
      <c r="AH38" s="133"/>
      <c r="AI38" s="133"/>
      <c r="AJ38" s="133"/>
      <c r="AK38" s="133"/>
      <c r="AL38" s="133"/>
      <c r="AM38" s="133"/>
      <c r="AN38" s="133"/>
      <c r="AO38" s="134">
        <f t="shared" si="5"/>
        <v>128.88</v>
      </c>
    </row>
    <row r="39" spans="2:41" ht="15.75" customHeight="1" x14ac:dyDescent="0.3">
      <c r="B39" s="123" t="s">
        <v>53</v>
      </c>
      <c r="C39" s="123" t="s">
        <v>54</v>
      </c>
      <c r="D39" s="123" t="s">
        <v>55</v>
      </c>
      <c r="E39" s="123" t="s">
        <v>56</v>
      </c>
      <c r="F39" s="123" t="s">
        <v>57</v>
      </c>
      <c r="G39" s="123" t="s">
        <v>85</v>
      </c>
      <c r="H39" s="124" t="s">
        <v>79</v>
      </c>
      <c r="I39" s="125">
        <v>128.88</v>
      </c>
      <c r="J39" s="125">
        <v>128.88</v>
      </c>
      <c r="K39" s="126">
        <v>0.1</v>
      </c>
      <c r="L39" s="127"/>
      <c r="M39" s="128"/>
      <c r="N39" s="129"/>
      <c r="O39" s="128">
        <f t="shared" si="0"/>
        <v>3.222</v>
      </c>
      <c r="P39" s="128">
        <f t="shared" si="1"/>
        <v>12.888</v>
      </c>
      <c r="Q39" s="128">
        <f t="shared" si="4"/>
        <v>12.888</v>
      </c>
      <c r="R39" s="128">
        <f t="shared" si="4"/>
        <v>12.888</v>
      </c>
      <c r="S39" s="128">
        <f t="shared" si="4"/>
        <v>12.888</v>
      </c>
      <c r="T39" s="130">
        <f t="shared" si="4"/>
        <v>12.888</v>
      </c>
      <c r="U39" s="131">
        <f t="shared" si="4"/>
        <v>12.888</v>
      </c>
      <c r="V39" s="128">
        <f t="shared" si="4"/>
        <v>12.888</v>
      </c>
      <c r="W39" s="128">
        <f t="shared" si="4"/>
        <v>12.888</v>
      </c>
      <c r="X39" s="131">
        <f t="shared" si="4"/>
        <v>12.888</v>
      </c>
      <c r="Y39" s="131">
        <f t="shared" si="3"/>
        <v>9.6659999999999826</v>
      </c>
      <c r="Z39" s="128"/>
      <c r="AA39" s="128"/>
      <c r="AB39" s="128"/>
      <c r="AC39" s="131"/>
      <c r="AD39" s="132"/>
      <c r="AE39" s="211"/>
      <c r="AF39" s="133"/>
      <c r="AG39" s="133"/>
      <c r="AH39" s="133"/>
      <c r="AI39" s="133"/>
      <c r="AJ39" s="133"/>
      <c r="AK39" s="133"/>
      <c r="AL39" s="133"/>
      <c r="AM39" s="133"/>
      <c r="AN39" s="133"/>
      <c r="AO39" s="134">
        <f t="shared" si="5"/>
        <v>128.88</v>
      </c>
    </row>
    <row r="40" spans="2:41" ht="15.75" customHeight="1" x14ac:dyDescent="0.3">
      <c r="B40" s="123" t="s">
        <v>53</v>
      </c>
      <c r="C40" s="123" t="s">
        <v>54</v>
      </c>
      <c r="D40" s="123" t="s">
        <v>55</v>
      </c>
      <c r="E40" s="123" t="s">
        <v>56</v>
      </c>
      <c r="F40" s="123" t="s">
        <v>57</v>
      </c>
      <c r="G40" s="123" t="s">
        <v>86</v>
      </c>
      <c r="H40" s="124" t="s">
        <v>79</v>
      </c>
      <c r="I40" s="125">
        <v>128.88</v>
      </c>
      <c r="J40" s="125">
        <v>128.88</v>
      </c>
      <c r="K40" s="126">
        <v>0.1</v>
      </c>
      <c r="L40" s="127"/>
      <c r="M40" s="128"/>
      <c r="N40" s="129"/>
      <c r="O40" s="128">
        <f t="shared" si="0"/>
        <v>3.222</v>
      </c>
      <c r="P40" s="128">
        <f t="shared" si="1"/>
        <v>12.888</v>
      </c>
      <c r="Q40" s="128">
        <f t="shared" si="4"/>
        <v>12.888</v>
      </c>
      <c r="R40" s="128">
        <f t="shared" si="4"/>
        <v>12.888</v>
      </c>
      <c r="S40" s="128">
        <f t="shared" si="4"/>
        <v>12.888</v>
      </c>
      <c r="T40" s="130">
        <f t="shared" si="4"/>
        <v>12.888</v>
      </c>
      <c r="U40" s="131">
        <f t="shared" si="4"/>
        <v>12.888</v>
      </c>
      <c r="V40" s="128">
        <f t="shared" si="4"/>
        <v>12.888</v>
      </c>
      <c r="W40" s="128">
        <f t="shared" si="4"/>
        <v>12.888</v>
      </c>
      <c r="X40" s="131">
        <f t="shared" si="4"/>
        <v>12.888</v>
      </c>
      <c r="Y40" s="131">
        <f t="shared" si="3"/>
        <v>9.6659999999999826</v>
      </c>
      <c r="Z40" s="128"/>
      <c r="AA40" s="128"/>
      <c r="AB40" s="128"/>
      <c r="AC40" s="131"/>
      <c r="AD40" s="132"/>
      <c r="AE40" s="211"/>
      <c r="AF40" s="133"/>
      <c r="AG40" s="133"/>
      <c r="AH40" s="133"/>
      <c r="AI40" s="133"/>
      <c r="AJ40" s="133"/>
      <c r="AK40" s="133"/>
      <c r="AL40" s="133"/>
      <c r="AM40" s="133"/>
      <c r="AN40" s="133"/>
      <c r="AO40" s="134">
        <f t="shared" si="5"/>
        <v>128.88</v>
      </c>
    </row>
    <row r="41" spans="2:41" ht="15.75" customHeight="1" x14ac:dyDescent="0.3">
      <c r="B41" s="123" t="s">
        <v>53</v>
      </c>
      <c r="C41" s="123" t="s">
        <v>54</v>
      </c>
      <c r="D41" s="123" t="s">
        <v>55</v>
      </c>
      <c r="E41" s="123" t="s">
        <v>56</v>
      </c>
      <c r="F41" s="123" t="s">
        <v>57</v>
      </c>
      <c r="G41" s="123" t="s">
        <v>87</v>
      </c>
      <c r="H41" s="124" t="s">
        <v>79</v>
      </c>
      <c r="I41" s="125">
        <v>128.88</v>
      </c>
      <c r="J41" s="125">
        <v>128.88</v>
      </c>
      <c r="K41" s="126">
        <v>0.1</v>
      </c>
      <c r="L41" s="127"/>
      <c r="M41" s="128"/>
      <c r="N41" s="129"/>
      <c r="O41" s="128">
        <f t="shared" si="0"/>
        <v>3.222</v>
      </c>
      <c r="P41" s="128">
        <f t="shared" si="1"/>
        <v>12.888</v>
      </c>
      <c r="Q41" s="128">
        <f t="shared" ref="Q41:X71" si="6">$J41/10</f>
        <v>12.888</v>
      </c>
      <c r="R41" s="128">
        <f t="shared" si="6"/>
        <v>12.888</v>
      </c>
      <c r="S41" s="128">
        <f t="shared" si="6"/>
        <v>12.888</v>
      </c>
      <c r="T41" s="130">
        <f t="shared" si="6"/>
        <v>12.888</v>
      </c>
      <c r="U41" s="131">
        <f t="shared" si="6"/>
        <v>12.888</v>
      </c>
      <c r="V41" s="128">
        <f t="shared" si="6"/>
        <v>12.888</v>
      </c>
      <c r="W41" s="128">
        <f t="shared" si="6"/>
        <v>12.888</v>
      </c>
      <c r="X41" s="131">
        <f t="shared" si="6"/>
        <v>12.888</v>
      </c>
      <c r="Y41" s="131">
        <f t="shared" si="3"/>
        <v>9.6659999999999826</v>
      </c>
      <c r="Z41" s="128"/>
      <c r="AA41" s="128"/>
      <c r="AB41" s="128"/>
      <c r="AC41" s="131"/>
      <c r="AD41" s="132"/>
      <c r="AE41" s="211"/>
      <c r="AF41" s="133"/>
      <c r="AG41" s="133"/>
      <c r="AH41" s="133"/>
      <c r="AI41" s="133"/>
      <c r="AJ41" s="133"/>
      <c r="AK41" s="133"/>
      <c r="AL41" s="133"/>
      <c r="AM41" s="133"/>
      <c r="AN41" s="133"/>
      <c r="AO41" s="134">
        <f t="shared" si="5"/>
        <v>128.88</v>
      </c>
    </row>
    <row r="42" spans="2:41" ht="15.75" customHeight="1" x14ac:dyDescent="0.3">
      <c r="B42" s="123" t="s">
        <v>53</v>
      </c>
      <c r="C42" s="123" t="s">
        <v>54</v>
      </c>
      <c r="D42" s="123" t="s">
        <v>55</v>
      </c>
      <c r="E42" s="123" t="s">
        <v>56</v>
      </c>
      <c r="F42" s="123" t="s">
        <v>57</v>
      </c>
      <c r="G42" s="123" t="s">
        <v>88</v>
      </c>
      <c r="H42" s="124" t="s">
        <v>79</v>
      </c>
      <c r="I42" s="125">
        <v>128.88</v>
      </c>
      <c r="J42" s="125">
        <v>128.88</v>
      </c>
      <c r="K42" s="126">
        <v>0.1</v>
      </c>
      <c r="L42" s="127"/>
      <c r="M42" s="128"/>
      <c r="N42" s="129"/>
      <c r="O42" s="128">
        <f t="shared" si="0"/>
        <v>3.222</v>
      </c>
      <c r="P42" s="128">
        <f t="shared" si="1"/>
        <v>12.888</v>
      </c>
      <c r="Q42" s="128">
        <f t="shared" si="6"/>
        <v>12.888</v>
      </c>
      <c r="R42" s="128">
        <f t="shared" si="6"/>
        <v>12.888</v>
      </c>
      <c r="S42" s="128">
        <f t="shared" si="6"/>
        <v>12.888</v>
      </c>
      <c r="T42" s="130">
        <f t="shared" si="6"/>
        <v>12.888</v>
      </c>
      <c r="U42" s="131">
        <f t="shared" si="6"/>
        <v>12.888</v>
      </c>
      <c r="V42" s="128">
        <f t="shared" si="6"/>
        <v>12.888</v>
      </c>
      <c r="W42" s="128">
        <f t="shared" si="6"/>
        <v>12.888</v>
      </c>
      <c r="X42" s="131">
        <f t="shared" si="6"/>
        <v>12.888</v>
      </c>
      <c r="Y42" s="131">
        <f t="shared" si="3"/>
        <v>9.6659999999999826</v>
      </c>
      <c r="Z42" s="128"/>
      <c r="AA42" s="128"/>
      <c r="AB42" s="128"/>
      <c r="AC42" s="131"/>
      <c r="AD42" s="132"/>
      <c r="AE42" s="211"/>
      <c r="AF42" s="133"/>
      <c r="AG42" s="133"/>
      <c r="AH42" s="133"/>
      <c r="AI42" s="133"/>
      <c r="AJ42" s="133"/>
      <c r="AK42" s="133"/>
      <c r="AL42" s="133"/>
      <c r="AM42" s="133"/>
      <c r="AN42" s="133"/>
      <c r="AO42" s="134">
        <f t="shared" si="5"/>
        <v>128.88</v>
      </c>
    </row>
    <row r="43" spans="2:41" ht="15.75" customHeight="1" x14ac:dyDescent="0.3">
      <c r="B43" s="123" t="s">
        <v>53</v>
      </c>
      <c r="C43" s="123" t="s">
        <v>54</v>
      </c>
      <c r="D43" s="123" t="s">
        <v>55</v>
      </c>
      <c r="E43" s="123" t="s">
        <v>56</v>
      </c>
      <c r="F43" s="123" t="s">
        <v>57</v>
      </c>
      <c r="G43" s="123" t="s">
        <v>89</v>
      </c>
      <c r="H43" s="124" t="s">
        <v>90</v>
      </c>
      <c r="I43" s="125">
        <v>131.81</v>
      </c>
      <c r="J43" s="125">
        <v>131.81</v>
      </c>
      <c r="K43" s="126">
        <v>0.1</v>
      </c>
      <c r="L43" s="127"/>
      <c r="M43" s="128"/>
      <c r="N43" s="129"/>
      <c r="O43" s="128">
        <f t="shared" si="0"/>
        <v>3.2952500000000007</v>
      </c>
      <c r="P43" s="128">
        <f t="shared" si="1"/>
        <v>13.181000000000001</v>
      </c>
      <c r="Q43" s="128">
        <f t="shared" si="6"/>
        <v>13.181000000000001</v>
      </c>
      <c r="R43" s="128">
        <f t="shared" si="6"/>
        <v>13.181000000000001</v>
      </c>
      <c r="S43" s="128">
        <f t="shared" si="6"/>
        <v>13.181000000000001</v>
      </c>
      <c r="T43" s="130">
        <f t="shared" si="6"/>
        <v>13.181000000000001</v>
      </c>
      <c r="U43" s="131">
        <f t="shared" si="6"/>
        <v>13.181000000000001</v>
      </c>
      <c r="V43" s="128">
        <f t="shared" si="6"/>
        <v>13.181000000000001</v>
      </c>
      <c r="W43" s="128">
        <f t="shared" si="6"/>
        <v>13.181000000000001</v>
      </c>
      <c r="X43" s="131">
        <f t="shared" si="6"/>
        <v>13.181000000000001</v>
      </c>
      <c r="Y43" s="131">
        <f t="shared" ref="Y43:Y105" si="7">J43-SUM(O43:X43)</f>
        <v>9.8857500000000158</v>
      </c>
      <c r="Z43" s="128"/>
      <c r="AA43" s="128"/>
      <c r="AB43" s="128"/>
      <c r="AC43" s="131"/>
      <c r="AD43" s="132"/>
      <c r="AE43" s="211"/>
      <c r="AF43" s="133"/>
      <c r="AG43" s="133"/>
      <c r="AH43" s="133"/>
      <c r="AI43" s="133"/>
      <c r="AJ43" s="133"/>
      <c r="AK43" s="133"/>
      <c r="AL43" s="133"/>
      <c r="AM43" s="133"/>
      <c r="AN43" s="133"/>
      <c r="AO43" s="134">
        <f t="shared" si="5"/>
        <v>131.81</v>
      </c>
    </row>
    <row r="44" spans="2:41" ht="15.75" customHeight="1" x14ac:dyDescent="0.3">
      <c r="B44" s="123" t="s">
        <v>53</v>
      </c>
      <c r="C44" s="123" t="s">
        <v>54</v>
      </c>
      <c r="D44" s="123" t="s">
        <v>55</v>
      </c>
      <c r="E44" s="123" t="s">
        <v>56</v>
      </c>
      <c r="F44" s="123" t="s">
        <v>57</v>
      </c>
      <c r="G44" s="123" t="s">
        <v>91</v>
      </c>
      <c r="H44" s="124" t="s">
        <v>90</v>
      </c>
      <c r="I44" s="125">
        <v>131.81</v>
      </c>
      <c r="J44" s="125">
        <v>131.81</v>
      </c>
      <c r="K44" s="126">
        <v>0.1</v>
      </c>
      <c r="L44" s="127"/>
      <c r="M44" s="128"/>
      <c r="N44" s="129"/>
      <c r="O44" s="128">
        <f t="shared" si="0"/>
        <v>3.2952500000000007</v>
      </c>
      <c r="P44" s="128">
        <f t="shared" si="1"/>
        <v>13.181000000000001</v>
      </c>
      <c r="Q44" s="128">
        <f t="shared" si="6"/>
        <v>13.181000000000001</v>
      </c>
      <c r="R44" s="128">
        <f t="shared" si="6"/>
        <v>13.181000000000001</v>
      </c>
      <c r="S44" s="128">
        <f t="shared" si="6"/>
        <v>13.181000000000001</v>
      </c>
      <c r="T44" s="130">
        <f t="shared" si="6"/>
        <v>13.181000000000001</v>
      </c>
      <c r="U44" s="131">
        <f t="shared" si="6"/>
        <v>13.181000000000001</v>
      </c>
      <c r="V44" s="128">
        <f t="shared" si="6"/>
        <v>13.181000000000001</v>
      </c>
      <c r="W44" s="128">
        <f t="shared" si="6"/>
        <v>13.181000000000001</v>
      </c>
      <c r="X44" s="131">
        <f t="shared" si="6"/>
        <v>13.181000000000001</v>
      </c>
      <c r="Y44" s="131">
        <f t="shared" si="7"/>
        <v>9.8857500000000158</v>
      </c>
      <c r="Z44" s="128"/>
      <c r="AA44" s="128"/>
      <c r="AB44" s="128"/>
      <c r="AC44" s="131"/>
      <c r="AD44" s="132"/>
      <c r="AE44" s="211"/>
      <c r="AF44" s="133"/>
      <c r="AG44" s="133"/>
      <c r="AH44" s="133"/>
      <c r="AI44" s="133"/>
      <c r="AJ44" s="133"/>
      <c r="AK44" s="133"/>
      <c r="AL44" s="133"/>
      <c r="AM44" s="133"/>
      <c r="AN44" s="133"/>
      <c r="AO44" s="134">
        <f t="shared" si="5"/>
        <v>131.81</v>
      </c>
    </row>
    <row r="45" spans="2:41" ht="15.75" customHeight="1" x14ac:dyDescent="0.3">
      <c r="B45" s="123" t="s">
        <v>53</v>
      </c>
      <c r="C45" s="123" t="s">
        <v>54</v>
      </c>
      <c r="D45" s="123" t="s">
        <v>55</v>
      </c>
      <c r="E45" s="123" t="s">
        <v>56</v>
      </c>
      <c r="F45" s="123" t="s">
        <v>57</v>
      </c>
      <c r="G45" s="123" t="s">
        <v>92</v>
      </c>
      <c r="H45" s="124" t="s">
        <v>90</v>
      </c>
      <c r="I45" s="125">
        <v>131.81</v>
      </c>
      <c r="J45" s="125">
        <v>131.81</v>
      </c>
      <c r="K45" s="126">
        <v>0.1</v>
      </c>
      <c r="L45" s="127"/>
      <c r="M45" s="128"/>
      <c r="N45" s="129"/>
      <c r="O45" s="128">
        <f t="shared" si="0"/>
        <v>3.2952500000000007</v>
      </c>
      <c r="P45" s="128">
        <f t="shared" si="1"/>
        <v>13.181000000000001</v>
      </c>
      <c r="Q45" s="128">
        <f t="shared" si="6"/>
        <v>13.181000000000001</v>
      </c>
      <c r="R45" s="128">
        <f t="shared" si="6"/>
        <v>13.181000000000001</v>
      </c>
      <c r="S45" s="128">
        <f t="shared" si="6"/>
        <v>13.181000000000001</v>
      </c>
      <c r="T45" s="130">
        <f t="shared" si="6"/>
        <v>13.181000000000001</v>
      </c>
      <c r="U45" s="131">
        <f t="shared" si="6"/>
        <v>13.181000000000001</v>
      </c>
      <c r="V45" s="128">
        <f t="shared" si="6"/>
        <v>13.181000000000001</v>
      </c>
      <c r="W45" s="128">
        <f t="shared" si="6"/>
        <v>13.181000000000001</v>
      </c>
      <c r="X45" s="131">
        <f t="shared" si="6"/>
        <v>13.181000000000001</v>
      </c>
      <c r="Y45" s="131">
        <f t="shared" si="7"/>
        <v>9.8857500000000158</v>
      </c>
      <c r="Z45" s="128"/>
      <c r="AA45" s="128"/>
      <c r="AB45" s="128"/>
      <c r="AC45" s="131"/>
      <c r="AD45" s="132"/>
      <c r="AE45" s="211"/>
      <c r="AF45" s="133"/>
      <c r="AG45" s="133"/>
      <c r="AH45" s="133"/>
      <c r="AI45" s="133"/>
      <c r="AJ45" s="133"/>
      <c r="AK45" s="133"/>
      <c r="AL45" s="133"/>
      <c r="AM45" s="133"/>
      <c r="AN45" s="133"/>
      <c r="AO45" s="134">
        <f t="shared" si="5"/>
        <v>131.81</v>
      </c>
    </row>
    <row r="46" spans="2:41" ht="15.75" customHeight="1" x14ac:dyDescent="0.3">
      <c r="B46" s="123" t="s">
        <v>53</v>
      </c>
      <c r="C46" s="123" t="s">
        <v>54</v>
      </c>
      <c r="D46" s="123" t="s">
        <v>55</v>
      </c>
      <c r="E46" s="123" t="s">
        <v>56</v>
      </c>
      <c r="F46" s="123" t="s">
        <v>57</v>
      </c>
      <c r="G46" s="123" t="s">
        <v>93</v>
      </c>
      <c r="H46" s="124" t="s">
        <v>90</v>
      </c>
      <c r="I46" s="125">
        <v>131.81</v>
      </c>
      <c r="J46" s="125">
        <v>131.81</v>
      </c>
      <c r="K46" s="126">
        <v>0.1</v>
      </c>
      <c r="L46" s="127"/>
      <c r="M46" s="128"/>
      <c r="N46" s="129"/>
      <c r="O46" s="128">
        <f t="shared" si="0"/>
        <v>3.2952500000000007</v>
      </c>
      <c r="P46" s="128">
        <f t="shared" si="1"/>
        <v>13.181000000000001</v>
      </c>
      <c r="Q46" s="128">
        <f t="shared" si="6"/>
        <v>13.181000000000001</v>
      </c>
      <c r="R46" s="128">
        <f t="shared" si="6"/>
        <v>13.181000000000001</v>
      </c>
      <c r="S46" s="128">
        <f t="shared" si="6"/>
        <v>13.181000000000001</v>
      </c>
      <c r="T46" s="130">
        <f t="shared" si="6"/>
        <v>13.181000000000001</v>
      </c>
      <c r="U46" s="131">
        <f t="shared" si="6"/>
        <v>13.181000000000001</v>
      </c>
      <c r="V46" s="128">
        <f t="shared" si="6"/>
        <v>13.181000000000001</v>
      </c>
      <c r="W46" s="128">
        <f t="shared" si="6"/>
        <v>13.181000000000001</v>
      </c>
      <c r="X46" s="131">
        <f t="shared" si="6"/>
        <v>13.181000000000001</v>
      </c>
      <c r="Y46" s="131">
        <f t="shared" si="7"/>
        <v>9.8857500000000158</v>
      </c>
      <c r="Z46" s="128"/>
      <c r="AA46" s="128"/>
      <c r="AB46" s="128"/>
      <c r="AC46" s="131"/>
      <c r="AD46" s="132"/>
      <c r="AE46" s="211"/>
      <c r="AF46" s="133"/>
      <c r="AG46" s="133"/>
      <c r="AH46" s="133"/>
      <c r="AI46" s="133"/>
      <c r="AJ46" s="133"/>
      <c r="AK46" s="133"/>
      <c r="AL46" s="133"/>
      <c r="AM46" s="133"/>
      <c r="AN46" s="133"/>
      <c r="AO46" s="134">
        <f t="shared" si="5"/>
        <v>131.81</v>
      </c>
    </row>
    <row r="47" spans="2:41" ht="15.75" customHeight="1" x14ac:dyDescent="0.3">
      <c r="B47" s="123" t="s">
        <v>53</v>
      </c>
      <c r="C47" s="123" t="s">
        <v>54</v>
      </c>
      <c r="D47" s="123" t="s">
        <v>55</v>
      </c>
      <c r="E47" s="123" t="s">
        <v>56</v>
      </c>
      <c r="F47" s="123" t="s">
        <v>57</v>
      </c>
      <c r="G47" s="123" t="s">
        <v>94</v>
      </c>
      <c r="H47" s="124" t="s">
        <v>90</v>
      </c>
      <c r="I47" s="125">
        <v>131.81</v>
      </c>
      <c r="J47" s="125">
        <v>131.81</v>
      </c>
      <c r="K47" s="126">
        <v>0.1</v>
      </c>
      <c r="L47" s="127"/>
      <c r="M47" s="128"/>
      <c r="N47" s="129"/>
      <c r="O47" s="128">
        <f t="shared" si="0"/>
        <v>3.2952500000000007</v>
      </c>
      <c r="P47" s="128">
        <f t="shared" si="1"/>
        <v>13.181000000000001</v>
      </c>
      <c r="Q47" s="128">
        <f t="shared" si="6"/>
        <v>13.181000000000001</v>
      </c>
      <c r="R47" s="128">
        <f t="shared" si="6"/>
        <v>13.181000000000001</v>
      </c>
      <c r="S47" s="128">
        <f t="shared" si="6"/>
        <v>13.181000000000001</v>
      </c>
      <c r="T47" s="130">
        <f t="shared" si="6"/>
        <v>13.181000000000001</v>
      </c>
      <c r="U47" s="131">
        <f t="shared" si="6"/>
        <v>13.181000000000001</v>
      </c>
      <c r="V47" s="128">
        <f t="shared" si="6"/>
        <v>13.181000000000001</v>
      </c>
      <c r="W47" s="128">
        <f t="shared" si="6"/>
        <v>13.181000000000001</v>
      </c>
      <c r="X47" s="131">
        <f t="shared" si="6"/>
        <v>13.181000000000001</v>
      </c>
      <c r="Y47" s="131">
        <f t="shared" si="7"/>
        <v>9.8857500000000158</v>
      </c>
      <c r="Z47" s="128"/>
      <c r="AA47" s="128"/>
      <c r="AB47" s="128"/>
      <c r="AC47" s="131"/>
      <c r="AD47" s="132"/>
      <c r="AE47" s="211"/>
      <c r="AF47" s="133"/>
      <c r="AG47" s="133"/>
      <c r="AH47" s="133"/>
      <c r="AI47" s="133"/>
      <c r="AJ47" s="133"/>
      <c r="AK47" s="133"/>
      <c r="AL47" s="133"/>
      <c r="AM47" s="133"/>
      <c r="AN47" s="133"/>
      <c r="AO47" s="134">
        <f t="shared" si="5"/>
        <v>131.81</v>
      </c>
    </row>
    <row r="48" spans="2:41" ht="15.75" customHeight="1" x14ac:dyDescent="0.3">
      <c r="B48" s="123" t="s">
        <v>53</v>
      </c>
      <c r="C48" s="123" t="s">
        <v>54</v>
      </c>
      <c r="D48" s="123" t="s">
        <v>55</v>
      </c>
      <c r="E48" s="123" t="s">
        <v>56</v>
      </c>
      <c r="F48" s="123" t="s">
        <v>57</v>
      </c>
      <c r="G48" s="123" t="s">
        <v>95</v>
      </c>
      <c r="H48" s="124" t="s">
        <v>90</v>
      </c>
      <c r="I48" s="125">
        <v>131.81</v>
      </c>
      <c r="J48" s="125">
        <v>131.81</v>
      </c>
      <c r="K48" s="126">
        <v>0.1</v>
      </c>
      <c r="L48" s="127"/>
      <c r="M48" s="128"/>
      <c r="N48" s="129"/>
      <c r="O48" s="128">
        <f t="shared" si="0"/>
        <v>3.2952500000000007</v>
      </c>
      <c r="P48" s="128">
        <f t="shared" si="1"/>
        <v>13.181000000000001</v>
      </c>
      <c r="Q48" s="128">
        <f t="shared" si="6"/>
        <v>13.181000000000001</v>
      </c>
      <c r="R48" s="128">
        <f t="shared" si="6"/>
        <v>13.181000000000001</v>
      </c>
      <c r="S48" s="128">
        <f t="shared" si="6"/>
        <v>13.181000000000001</v>
      </c>
      <c r="T48" s="130">
        <f t="shared" si="6"/>
        <v>13.181000000000001</v>
      </c>
      <c r="U48" s="131">
        <f t="shared" si="6"/>
        <v>13.181000000000001</v>
      </c>
      <c r="V48" s="128">
        <f t="shared" si="6"/>
        <v>13.181000000000001</v>
      </c>
      <c r="W48" s="128">
        <f t="shared" si="6"/>
        <v>13.181000000000001</v>
      </c>
      <c r="X48" s="131">
        <f t="shared" si="6"/>
        <v>13.181000000000001</v>
      </c>
      <c r="Y48" s="131">
        <f t="shared" si="7"/>
        <v>9.8857500000000158</v>
      </c>
      <c r="Z48" s="128"/>
      <c r="AA48" s="128"/>
      <c r="AB48" s="128"/>
      <c r="AC48" s="131"/>
      <c r="AD48" s="132"/>
      <c r="AE48" s="211"/>
      <c r="AF48" s="133"/>
      <c r="AG48" s="133"/>
      <c r="AH48" s="133"/>
      <c r="AI48" s="133"/>
      <c r="AJ48" s="133"/>
      <c r="AK48" s="133"/>
      <c r="AL48" s="133"/>
      <c r="AM48" s="133"/>
      <c r="AN48" s="133"/>
      <c r="AO48" s="134">
        <f t="shared" si="5"/>
        <v>131.81</v>
      </c>
    </row>
    <row r="49" spans="2:41" ht="15.75" customHeight="1" x14ac:dyDescent="0.3">
      <c r="B49" s="123" t="s">
        <v>53</v>
      </c>
      <c r="C49" s="123" t="s">
        <v>54</v>
      </c>
      <c r="D49" s="123" t="s">
        <v>55</v>
      </c>
      <c r="E49" s="123" t="s">
        <v>56</v>
      </c>
      <c r="F49" s="123" t="s">
        <v>57</v>
      </c>
      <c r="G49" s="123" t="s">
        <v>96</v>
      </c>
      <c r="H49" s="124" t="s">
        <v>90</v>
      </c>
      <c r="I49" s="125">
        <v>131.81</v>
      </c>
      <c r="J49" s="125">
        <v>131.81</v>
      </c>
      <c r="K49" s="126">
        <v>0.1</v>
      </c>
      <c r="L49" s="127"/>
      <c r="M49" s="128"/>
      <c r="N49" s="129"/>
      <c r="O49" s="128">
        <f t="shared" si="0"/>
        <v>3.2952500000000007</v>
      </c>
      <c r="P49" s="128">
        <f t="shared" si="1"/>
        <v>13.181000000000001</v>
      </c>
      <c r="Q49" s="128">
        <f t="shared" si="6"/>
        <v>13.181000000000001</v>
      </c>
      <c r="R49" s="128">
        <f t="shared" si="6"/>
        <v>13.181000000000001</v>
      </c>
      <c r="S49" s="128">
        <f t="shared" si="6"/>
        <v>13.181000000000001</v>
      </c>
      <c r="T49" s="130">
        <f t="shared" si="6"/>
        <v>13.181000000000001</v>
      </c>
      <c r="U49" s="131">
        <f t="shared" si="6"/>
        <v>13.181000000000001</v>
      </c>
      <c r="V49" s="128">
        <f t="shared" si="6"/>
        <v>13.181000000000001</v>
      </c>
      <c r="W49" s="128">
        <f t="shared" si="6"/>
        <v>13.181000000000001</v>
      </c>
      <c r="X49" s="131">
        <f t="shared" si="6"/>
        <v>13.181000000000001</v>
      </c>
      <c r="Y49" s="131">
        <f t="shared" si="7"/>
        <v>9.8857500000000158</v>
      </c>
      <c r="Z49" s="128"/>
      <c r="AA49" s="128"/>
      <c r="AB49" s="128"/>
      <c r="AC49" s="131"/>
      <c r="AD49" s="132"/>
      <c r="AE49" s="211"/>
      <c r="AF49" s="133"/>
      <c r="AG49" s="133"/>
      <c r="AH49" s="133"/>
      <c r="AI49" s="133"/>
      <c r="AJ49" s="133"/>
      <c r="AK49" s="133"/>
      <c r="AL49" s="133"/>
      <c r="AM49" s="133"/>
      <c r="AN49" s="133"/>
      <c r="AO49" s="134">
        <f t="shared" si="5"/>
        <v>131.81</v>
      </c>
    </row>
    <row r="50" spans="2:41" ht="15.75" customHeight="1" x14ac:dyDescent="0.3">
      <c r="B50" s="123" t="s">
        <v>53</v>
      </c>
      <c r="C50" s="123" t="s">
        <v>54</v>
      </c>
      <c r="D50" s="123" t="s">
        <v>55</v>
      </c>
      <c r="E50" s="123" t="s">
        <v>56</v>
      </c>
      <c r="F50" s="123" t="s">
        <v>57</v>
      </c>
      <c r="G50" s="123" t="s">
        <v>97</v>
      </c>
      <c r="H50" s="124" t="s">
        <v>90</v>
      </c>
      <c r="I50" s="125">
        <v>131.81</v>
      </c>
      <c r="J50" s="125">
        <v>131.81</v>
      </c>
      <c r="K50" s="126">
        <v>0.1</v>
      </c>
      <c r="L50" s="127"/>
      <c r="M50" s="128"/>
      <c r="N50" s="129"/>
      <c r="O50" s="128">
        <f t="shared" si="0"/>
        <v>3.2952500000000007</v>
      </c>
      <c r="P50" s="128">
        <f t="shared" si="1"/>
        <v>13.181000000000001</v>
      </c>
      <c r="Q50" s="128">
        <f t="shared" si="6"/>
        <v>13.181000000000001</v>
      </c>
      <c r="R50" s="128">
        <f t="shared" si="6"/>
        <v>13.181000000000001</v>
      </c>
      <c r="S50" s="128">
        <f t="shared" si="6"/>
        <v>13.181000000000001</v>
      </c>
      <c r="T50" s="130">
        <f t="shared" si="6"/>
        <v>13.181000000000001</v>
      </c>
      <c r="U50" s="131">
        <f t="shared" si="6"/>
        <v>13.181000000000001</v>
      </c>
      <c r="V50" s="128">
        <f t="shared" si="6"/>
        <v>13.181000000000001</v>
      </c>
      <c r="W50" s="128">
        <f t="shared" si="6"/>
        <v>13.181000000000001</v>
      </c>
      <c r="X50" s="131">
        <f t="shared" si="6"/>
        <v>13.181000000000001</v>
      </c>
      <c r="Y50" s="131">
        <f t="shared" si="7"/>
        <v>9.8857500000000158</v>
      </c>
      <c r="Z50" s="128"/>
      <c r="AA50" s="128"/>
      <c r="AB50" s="128"/>
      <c r="AC50" s="131"/>
      <c r="AD50" s="132"/>
      <c r="AE50" s="211"/>
      <c r="AF50" s="133"/>
      <c r="AG50" s="133"/>
      <c r="AH50" s="133"/>
      <c r="AI50" s="133"/>
      <c r="AJ50" s="133"/>
      <c r="AK50" s="133"/>
      <c r="AL50" s="133"/>
      <c r="AM50" s="133"/>
      <c r="AN50" s="133"/>
      <c r="AO50" s="134">
        <f t="shared" si="5"/>
        <v>131.81</v>
      </c>
    </row>
    <row r="51" spans="2:41" ht="15.75" customHeight="1" x14ac:dyDescent="0.3">
      <c r="B51" s="123" t="s">
        <v>53</v>
      </c>
      <c r="C51" s="123" t="s">
        <v>54</v>
      </c>
      <c r="D51" s="123" t="s">
        <v>55</v>
      </c>
      <c r="E51" s="123" t="s">
        <v>56</v>
      </c>
      <c r="F51" s="123" t="s">
        <v>57</v>
      </c>
      <c r="G51" s="123" t="s">
        <v>98</v>
      </c>
      <c r="H51" s="124" t="s">
        <v>90</v>
      </c>
      <c r="I51" s="125">
        <v>131.81</v>
      </c>
      <c r="J51" s="125">
        <v>131.81</v>
      </c>
      <c r="K51" s="126">
        <v>0.1</v>
      </c>
      <c r="L51" s="127"/>
      <c r="M51" s="128"/>
      <c r="N51" s="129"/>
      <c r="O51" s="128">
        <f t="shared" si="0"/>
        <v>3.2952500000000007</v>
      </c>
      <c r="P51" s="128">
        <f t="shared" si="1"/>
        <v>13.181000000000001</v>
      </c>
      <c r="Q51" s="128">
        <f t="shared" si="6"/>
        <v>13.181000000000001</v>
      </c>
      <c r="R51" s="128">
        <f t="shared" si="6"/>
        <v>13.181000000000001</v>
      </c>
      <c r="S51" s="128">
        <f t="shared" si="6"/>
        <v>13.181000000000001</v>
      </c>
      <c r="T51" s="130">
        <f t="shared" si="6"/>
        <v>13.181000000000001</v>
      </c>
      <c r="U51" s="131">
        <f t="shared" si="6"/>
        <v>13.181000000000001</v>
      </c>
      <c r="V51" s="128">
        <f t="shared" si="6"/>
        <v>13.181000000000001</v>
      </c>
      <c r="W51" s="128">
        <f t="shared" si="6"/>
        <v>13.181000000000001</v>
      </c>
      <c r="X51" s="131">
        <f t="shared" si="6"/>
        <v>13.181000000000001</v>
      </c>
      <c r="Y51" s="131">
        <f t="shared" si="7"/>
        <v>9.8857500000000158</v>
      </c>
      <c r="Z51" s="128"/>
      <c r="AA51" s="128"/>
      <c r="AB51" s="128"/>
      <c r="AC51" s="131"/>
      <c r="AD51" s="132"/>
      <c r="AE51" s="211"/>
      <c r="AF51" s="133"/>
      <c r="AG51" s="133"/>
      <c r="AH51" s="133"/>
      <c r="AI51" s="133"/>
      <c r="AJ51" s="133"/>
      <c r="AK51" s="133"/>
      <c r="AL51" s="133"/>
      <c r="AM51" s="133"/>
      <c r="AN51" s="133"/>
      <c r="AO51" s="134">
        <f t="shared" si="5"/>
        <v>131.81</v>
      </c>
    </row>
    <row r="52" spans="2:41" ht="15.75" customHeight="1" x14ac:dyDescent="0.3">
      <c r="B52" s="123" t="s">
        <v>53</v>
      </c>
      <c r="C52" s="123" t="s">
        <v>54</v>
      </c>
      <c r="D52" s="123" t="s">
        <v>55</v>
      </c>
      <c r="E52" s="123" t="s">
        <v>56</v>
      </c>
      <c r="F52" s="123" t="s">
        <v>57</v>
      </c>
      <c r="G52" s="123" t="s">
        <v>99</v>
      </c>
      <c r="H52" s="124" t="s">
        <v>90</v>
      </c>
      <c r="I52" s="125">
        <v>131.81</v>
      </c>
      <c r="J52" s="125">
        <v>131.81</v>
      </c>
      <c r="K52" s="126">
        <v>0.1</v>
      </c>
      <c r="L52" s="127"/>
      <c r="M52" s="128"/>
      <c r="N52" s="129"/>
      <c r="O52" s="128">
        <f t="shared" si="0"/>
        <v>3.2952500000000007</v>
      </c>
      <c r="P52" s="128">
        <f t="shared" si="1"/>
        <v>13.181000000000001</v>
      </c>
      <c r="Q52" s="128">
        <f t="shared" si="6"/>
        <v>13.181000000000001</v>
      </c>
      <c r="R52" s="128">
        <f t="shared" si="6"/>
        <v>13.181000000000001</v>
      </c>
      <c r="S52" s="128">
        <f t="shared" si="6"/>
        <v>13.181000000000001</v>
      </c>
      <c r="T52" s="130">
        <f t="shared" si="6"/>
        <v>13.181000000000001</v>
      </c>
      <c r="U52" s="131">
        <f t="shared" si="6"/>
        <v>13.181000000000001</v>
      </c>
      <c r="V52" s="128">
        <f t="shared" si="6"/>
        <v>13.181000000000001</v>
      </c>
      <c r="W52" s="128">
        <f t="shared" si="6"/>
        <v>13.181000000000001</v>
      </c>
      <c r="X52" s="131">
        <f t="shared" si="6"/>
        <v>13.181000000000001</v>
      </c>
      <c r="Y52" s="131">
        <f t="shared" si="7"/>
        <v>9.8857500000000158</v>
      </c>
      <c r="Z52" s="128"/>
      <c r="AA52" s="128"/>
      <c r="AB52" s="128"/>
      <c r="AC52" s="131"/>
      <c r="AD52" s="132"/>
      <c r="AE52" s="211"/>
      <c r="AF52" s="133"/>
      <c r="AG52" s="133"/>
      <c r="AH52" s="133"/>
      <c r="AI52" s="133"/>
      <c r="AJ52" s="133"/>
      <c r="AK52" s="133"/>
      <c r="AL52" s="133"/>
      <c r="AM52" s="133"/>
      <c r="AN52" s="133"/>
      <c r="AO52" s="134">
        <f t="shared" si="5"/>
        <v>131.81</v>
      </c>
    </row>
    <row r="53" spans="2:41" ht="15.75" customHeight="1" x14ac:dyDescent="0.3">
      <c r="B53" s="123" t="s">
        <v>53</v>
      </c>
      <c r="C53" s="123" t="s">
        <v>54</v>
      </c>
      <c r="D53" s="123" t="s">
        <v>55</v>
      </c>
      <c r="E53" s="123" t="s">
        <v>56</v>
      </c>
      <c r="F53" s="123" t="s">
        <v>57</v>
      </c>
      <c r="G53" s="123" t="s">
        <v>100</v>
      </c>
      <c r="H53" s="124" t="s">
        <v>101</v>
      </c>
      <c r="I53" s="125">
        <v>207.76</v>
      </c>
      <c r="J53" s="125">
        <v>207.76</v>
      </c>
      <c r="K53" s="126">
        <v>0.1</v>
      </c>
      <c r="L53" s="127"/>
      <c r="M53" s="128"/>
      <c r="N53" s="129"/>
      <c r="O53" s="128">
        <f t="shared" si="0"/>
        <v>5.194</v>
      </c>
      <c r="P53" s="128">
        <f t="shared" si="1"/>
        <v>20.776</v>
      </c>
      <c r="Q53" s="128">
        <f t="shared" si="6"/>
        <v>20.776</v>
      </c>
      <c r="R53" s="128">
        <f t="shared" si="6"/>
        <v>20.776</v>
      </c>
      <c r="S53" s="128">
        <f t="shared" si="6"/>
        <v>20.776</v>
      </c>
      <c r="T53" s="130">
        <f t="shared" si="6"/>
        <v>20.776</v>
      </c>
      <c r="U53" s="131">
        <f t="shared" si="6"/>
        <v>20.776</v>
      </c>
      <c r="V53" s="128">
        <f t="shared" si="6"/>
        <v>20.776</v>
      </c>
      <c r="W53" s="128">
        <f t="shared" si="6"/>
        <v>20.776</v>
      </c>
      <c r="X53" s="131">
        <f t="shared" si="6"/>
        <v>20.776</v>
      </c>
      <c r="Y53" s="131">
        <f t="shared" si="7"/>
        <v>15.581999999999965</v>
      </c>
      <c r="Z53" s="128"/>
      <c r="AA53" s="128"/>
      <c r="AB53" s="128"/>
      <c r="AC53" s="131"/>
      <c r="AD53" s="132"/>
      <c r="AE53" s="211"/>
      <c r="AF53" s="133"/>
      <c r="AG53" s="133"/>
      <c r="AH53" s="133"/>
      <c r="AI53" s="133"/>
      <c r="AJ53" s="133"/>
      <c r="AK53" s="133"/>
      <c r="AL53" s="133"/>
      <c r="AM53" s="133"/>
      <c r="AN53" s="133"/>
      <c r="AO53" s="134">
        <f t="shared" si="5"/>
        <v>207.76</v>
      </c>
    </row>
    <row r="54" spans="2:41" ht="15.75" customHeight="1" x14ac:dyDescent="0.3">
      <c r="B54" s="123" t="s">
        <v>53</v>
      </c>
      <c r="C54" s="123" t="s">
        <v>54</v>
      </c>
      <c r="D54" s="123" t="s">
        <v>55</v>
      </c>
      <c r="E54" s="123" t="s">
        <v>56</v>
      </c>
      <c r="F54" s="123" t="s">
        <v>57</v>
      </c>
      <c r="G54" s="123" t="s">
        <v>102</v>
      </c>
      <c r="H54" s="124" t="s">
        <v>101</v>
      </c>
      <c r="I54" s="125">
        <v>207.76</v>
      </c>
      <c r="J54" s="125">
        <v>207.76</v>
      </c>
      <c r="K54" s="126">
        <v>0.1</v>
      </c>
      <c r="L54" s="127"/>
      <c r="M54" s="128"/>
      <c r="N54" s="129"/>
      <c r="O54" s="128">
        <f t="shared" si="0"/>
        <v>5.194</v>
      </c>
      <c r="P54" s="128">
        <f t="shared" si="1"/>
        <v>20.776</v>
      </c>
      <c r="Q54" s="128">
        <f t="shared" si="6"/>
        <v>20.776</v>
      </c>
      <c r="R54" s="128">
        <f t="shared" si="6"/>
        <v>20.776</v>
      </c>
      <c r="S54" s="128">
        <f t="shared" si="6"/>
        <v>20.776</v>
      </c>
      <c r="T54" s="130">
        <f t="shared" si="6"/>
        <v>20.776</v>
      </c>
      <c r="U54" s="131">
        <f t="shared" si="6"/>
        <v>20.776</v>
      </c>
      <c r="V54" s="128">
        <f t="shared" si="6"/>
        <v>20.776</v>
      </c>
      <c r="W54" s="128">
        <f t="shared" si="6"/>
        <v>20.776</v>
      </c>
      <c r="X54" s="131">
        <f t="shared" si="6"/>
        <v>20.776</v>
      </c>
      <c r="Y54" s="131">
        <f t="shared" si="7"/>
        <v>15.581999999999965</v>
      </c>
      <c r="Z54" s="128"/>
      <c r="AA54" s="128"/>
      <c r="AB54" s="128"/>
      <c r="AC54" s="131"/>
      <c r="AD54" s="132"/>
      <c r="AE54" s="211"/>
      <c r="AF54" s="133"/>
      <c r="AG54" s="133"/>
      <c r="AH54" s="133"/>
      <c r="AI54" s="133"/>
      <c r="AJ54" s="133"/>
      <c r="AK54" s="133"/>
      <c r="AL54" s="133"/>
      <c r="AM54" s="133"/>
      <c r="AN54" s="133"/>
      <c r="AO54" s="134">
        <f t="shared" si="5"/>
        <v>207.76</v>
      </c>
    </row>
    <row r="55" spans="2:41" ht="15.75" customHeight="1" x14ac:dyDescent="0.3">
      <c r="B55" s="123" t="s">
        <v>53</v>
      </c>
      <c r="C55" s="123" t="s">
        <v>54</v>
      </c>
      <c r="D55" s="123" t="s">
        <v>55</v>
      </c>
      <c r="E55" s="123" t="s">
        <v>56</v>
      </c>
      <c r="F55" s="123" t="s">
        <v>57</v>
      </c>
      <c r="G55" s="123" t="s">
        <v>103</v>
      </c>
      <c r="H55" s="124" t="s">
        <v>101</v>
      </c>
      <c r="I55" s="125">
        <v>207.76</v>
      </c>
      <c r="J55" s="125">
        <v>207.76</v>
      </c>
      <c r="K55" s="126">
        <v>0.1</v>
      </c>
      <c r="L55" s="127"/>
      <c r="M55" s="128"/>
      <c r="N55" s="129"/>
      <c r="O55" s="128">
        <f t="shared" si="0"/>
        <v>5.194</v>
      </c>
      <c r="P55" s="128">
        <f t="shared" si="1"/>
        <v>20.776</v>
      </c>
      <c r="Q55" s="128">
        <f t="shared" si="6"/>
        <v>20.776</v>
      </c>
      <c r="R55" s="128">
        <f t="shared" si="6"/>
        <v>20.776</v>
      </c>
      <c r="S55" s="128">
        <f t="shared" si="6"/>
        <v>20.776</v>
      </c>
      <c r="T55" s="130">
        <f t="shared" si="6"/>
        <v>20.776</v>
      </c>
      <c r="U55" s="131">
        <f t="shared" si="6"/>
        <v>20.776</v>
      </c>
      <c r="V55" s="128">
        <f t="shared" si="6"/>
        <v>20.776</v>
      </c>
      <c r="W55" s="128">
        <f t="shared" si="6"/>
        <v>20.776</v>
      </c>
      <c r="X55" s="131">
        <f t="shared" si="6"/>
        <v>20.776</v>
      </c>
      <c r="Y55" s="131">
        <f t="shared" si="7"/>
        <v>15.581999999999965</v>
      </c>
      <c r="Z55" s="128"/>
      <c r="AA55" s="128"/>
      <c r="AB55" s="128"/>
      <c r="AC55" s="131"/>
      <c r="AD55" s="132"/>
      <c r="AE55" s="211"/>
      <c r="AF55" s="133"/>
      <c r="AG55" s="133"/>
      <c r="AH55" s="133"/>
      <c r="AI55" s="133"/>
      <c r="AJ55" s="133"/>
      <c r="AK55" s="133"/>
      <c r="AL55" s="133"/>
      <c r="AM55" s="133"/>
      <c r="AN55" s="133"/>
      <c r="AO55" s="134">
        <f t="shared" si="5"/>
        <v>207.76</v>
      </c>
    </row>
    <row r="56" spans="2:41" ht="15.75" customHeight="1" x14ac:dyDescent="0.3">
      <c r="B56" s="123" t="s">
        <v>53</v>
      </c>
      <c r="C56" s="123" t="s">
        <v>54</v>
      </c>
      <c r="D56" s="123" t="s">
        <v>55</v>
      </c>
      <c r="E56" s="123" t="s">
        <v>56</v>
      </c>
      <c r="F56" s="123" t="s">
        <v>57</v>
      </c>
      <c r="G56" s="123" t="s">
        <v>104</v>
      </c>
      <c r="H56" s="124" t="s">
        <v>101</v>
      </c>
      <c r="I56" s="125">
        <v>207.76</v>
      </c>
      <c r="J56" s="125">
        <v>207.76</v>
      </c>
      <c r="K56" s="126">
        <v>0.1</v>
      </c>
      <c r="L56" s="127"/>
      <c r="M56" s="128"/>
      <c r="N56" s="129"/>
      <c r="O56" s="128">
        <f t="shared" si="0"/>
        <v>5.194</v>
      </c>
      <c r="P56" s="128">
        <f t="shared" si="1"/>
        <v>20.776</v>
      </c>
      <c r="Q56" s="128">
        <f t="shared" si="6"/>
        <v>20.776</v>
      </c>
      <c r="R56" s="128">
        <f t="shared" si="6"/>
        <v>20.776</v>
      </c>
      <c r="S56" s="128">
        <f t="shared" si="6"/>
        <v>20.776</v>
      </c>
      <c r="T56" s="130">
        <f t="shared" si="6"/>
        <v>20.776</v>
      </c>
      <c r="U56" s="131">
        <f t="shared" si="6"/>
        <v>20.776</v>
      </c>
      <c r="V56" s="128">
        <f t="shared" si="6"/>
        <v>20.776</v>
      </c>
      <c r="W56" s="128">
        <f t="shared" si="6"/>
        <v>20.776</v>
      </c>
      <c r="X56" s="131">
        <f t="shared" si="6"/>
        <v>20.776</v>
      </c>
      <c r="Y56" s="131">
        <f t="shared" si="7"/>
        <v>15.581999999999965</v>
      </c>
      <c r="Z56" s="128"/>
      <c r="AA56" s="128"/>
      <c r="AB56" s="128"/>
      <c r="AC56" s="131"/>
      <c r="AD56" s="132"/>
      <c r="AE56" s="211"/>
      <c r="AF56" s="133"/>
      <c r="AG56" s="133"/>
      <c r="AH56" s="133"/>
      <c r="AI56" s="133"/>
      <c r="AJ56" s="133"/>
      <c r="AK56" s="133"/>
      <c r="AL56" s="133"/>
      <c r="AM56" s="133"/>
      <c r="AN56" s="133"/>
      <c r="AO56" s="134">
        <f t="shared" si="5"/>
        <v>207.76</v>
      </c>
    </row>
    <row r="57" spans="2:41" ht="15.75" customHeight="1" x14ac:dyDescent="0.3">
      <c r="B57" s="123" t="s">
        <v>53</v>
      </c>
      <c r="C57" s="123" t="s">
        <v>54</v>
      </c>
      <c r="D57" s="123" t="s">
        <v>55</v>
      </c>
      <c r="E57" s="123" t="s">
        <v>56</v>
      </c>
      <c r="F57" s="123" t="s">
        <v>57</v>
      </c>
      <c r="G57" s="123" t="s">
        <v>105</v>
      </c>
      <c r="H57" s="124" t="s">
        <v>101</v>
      </c>
      <c r="I57" s="125">
        <v>207.76</v>
      </c>
      <c r="J57" s="125">
        <v>207.76</v>
      </c>
      <c r="K57" s="126">
        <v>0.1</v>
      </c>
      <c r="L57" s="127"/>
      <c r="M57" s="128"/>
      <c r="N57" s="129"/>
      <c r="O57" s="128">
        <f t="shared" si="0"/>
        <v>5.194</v>
      </c>
      <c r="P57" s="128">
        <f t="shared" si="1"/>
        <v>20.776</v>
      </c>
      <c r="Q57" s="128">
        <f t="shared" si="6"/>
        <v>20.776</v>
      </c>
      <c r="R57" s="128">
        <f t="shared" si="6"/>
        <v>20.776</v>
      </c>
      <c r="S57" s="128">
        <f t="shared" si="6"/>
        <v>20.776</v>
      </c>
      <c r="T57" s="130">
        <f t="shared" si="6"/>
        <v>20.776</v>
      </c>
      <c r="U57" s="131">
        <f t="shared" si="6"/>
        <v>20.776</v>
      </c>
      <c r="V57" s="128">
        <f t="shared" si="6"/>
        <v>20.776</v>
      </c>
      <c r="W57" s="128">
        <f t="shared" si="6"/>
        <v>20.776</v>
      </c>
      <c r="X57" s="131">
        <f t="shared" si="6"/>
        <v>20.776</v>
      </c>
      <c r="Y57" s="131">
        <f t="shared" si="7"/>
        <v>15.581999999999965</v>
      </c>
      <c r="Z57" s="128"/>
      <c r="AA57" s="128"/>
      <c r="AB57" s="128"/>
      <c r="AC57" s="131"/>
      <c r="AD57" s="132"/>
      <c r="AE57" s="211"/>
      <c r="AF57" s="133"/>
      <c r="AG57" s="133"/>
      <c r="AH57" s="133"/>
      <c r="AI57" s="133"/>
      <c r="AJ57" s="133"/>
      <c r="AK57" s="133"/>
      <c r="AL57" s="133"/>
      <c r="AM57" s="133"/>
      <c r="AN57" s="133"/>
      <c r="AO57" s="134">
        <f t="shared" si="5"/>
        <v>207.76</v>
      </c>
    </row>
    <row r="58" spans="2:41" ht="15.75" customHeight="1" x14ac:dyDescent="0.3">
      <c r="B58" s="123" t="s">
        <v>53</v>
      </c>
      <c r="C58" s="123" t="s">
        <v>54</v>
      </c>
      <c r="D58" s="123" t="s">
        <v>55</v>
      </c>
      <c r="E58" s="123" t="s">
        <v>56</v>
      </c>
      <c r="F58" s="123" t="s">
        <v>57</v>
      </c>
      <c r="G58" s="123" t="s">
        <v>106</v>
      </c>
      <c r="H58" s="124" t="s">
        <v>101</v>
      </c>
      <c r="I58" s="125">
        <v>207.76</v>
      </c>
      <c r="J58" s="125">
        <v>207.76</v>
      </c>
      <c r="K58" s="126">
        <v>0.1</v>
      </c>
      <c r="L58" s="127"/>
      <c r="M58" s="128"/>
      <c r="N58" s="129"/>
      <c r="O58" s="128">
        <f t="shared" si="0"/>
        <v>5.194</v>
      </c>
      <c r="P58" s="128">
        <f t="shared" si="1"/>
        <v>20.776</v>
      </c>
      <c r="Q58" s="128">
        <f t="shared" si="6"/>
        <v>20.776</v>
      </c>
      <c r="R58" s="128">
        <f t="shared" si="6"/>
        <v>20.776</v>
      </c>
      <c r="S58" s="128">
        <f t="shared" si="6"/>
        <v>20.776</v>
      </c>
      <c r="T58" s="130">
        <f t="shared" si="6"/>
        <v>20.776</v>
      </c>
      <c r="U58" s="131">
        <f t="shared" si="6"/>
        <v>20.776</v>
      </c>
      <c r="V58" s="128">
        <f t="shared" si="6"/>
        <v>20.776</v>
      </c>
      <c r="W58" s="128">
        <f t="shared" si="6"/>
        <v>20.776</v>
      </c>
      <c r="X58" s="131">
        <f t="shared" si="6"/>
        <v>20.776</v>
      </c>
      <c r="Y58" s="131">
        <f t="shared" si="7"/>
        <v>15.581999999999965</v>
      </c>
      <c r="Z58" s="128"/>
      <c r="AA58" s="128"/>
      <c r="AB58" s="128"/>
      <c r="AC58" s="131"/>
      <c r="AD58" s="132"/>
      <c r="AE58" s="211"/>
      <c r="AF58" s="133"/>
      <c r="AG58" s="133"/>
      <c r="AH58" s="133"/>
      <c r="AI58" s="133"/>
      <c r="AJ58" s="133"/>
      <c r="AK58" s="133"/>
      <c r="AL58" s="133"/>
      <c r="AM58" s="133"/>
      <c r="AN58" s="133"/>
      <c r="AO58" s="134">
        <f t="shared" si="5"/>
        <v>207.76</v>
      </c>
    </row>
    <row r="59" spans="2:41" ht="15.75" customHeight="1" x14ac:dyDescent="0.3">
      <c r="B59" s="123" t="s">
        <v>53</v>
      </c>
      <c r="C59" s="123" t="s">
        <v>54</v>
      </c>
      <c r="D59" s="123" t="s">
        <v>55</v>
      </c>
      <c r="E59" s="123" t="s">
        <v>56</v>
      </c>
      <c r="F59" s="123" t="s">
        <v>57</v>
      </c>
      <c r="G59" s="123" t="s">
        <v>107</v>
      </c>
      <c r="H59" s="124" t="s">
        <v>108</v>
      </c>
      <c r="I59" s="125">
        <v>293.97000000000003</v>
      </c>
      <c r="J59" s="125">
        <v>293.97000000000003</v>
      </c>
      <c r="K59" s="126">
        <v>0.1</v>
      </c>
      <c r="L59" s="127"/>
      <c r="M59" s="128"/>
      <c r="N59" s="129"/>
      <c r="O59" s="128">
        <f t="shared" si="0"/>
        <v>7.3492500000000005</v>
      </c>
      <c r="P59" s="128">
        <f t="shared" si="1"/>
        <v>29.397000000000002</v>
      </c>
      <c r="Q59" s="128">
        <f t="shared" si="6"/>
        <v>29.397000000000002</v>
      </c>
      <c r="R59" s="128">
        <f t="shared" si="6"/>
        <v>29.397000000000002</v>
      </c>
      <c r="S59" s="128">
        <f t="shared" si="6"/>
        <v>29.397000000000002</v>
      </c>
      <c r="T59" s="130">
        <f t="shared" si="6"/>
        <v>29.397000000000002</v>
      </c>
      <c r="U59" s="131">
        <f t="shared" si="6"/>
        <v>29.397000000000002</v>
      </c>
      <c r="V59" s="128">
        <f t="shared" si="6"/>
        <v>29.397000000000002</v>
      </c>
      <c r="W59" s="128">
        <f t="shared" si="6"/>
        <v>29.397000000000002</v>
      </c>
      <c r="X59" s="131">
        <f t="shared" si="6"/>
        <v>29.397000000000002</v>
      </c>
      <c r="Y59" s="131">
        <f t="shared" si="7"/>
        <v>22.047750000000008</v>
      </c>
      <c r="Z59" s="128"/>
      <c r="AA59" s="128"/>
      <c r="AB59" s="128"/>
      <c r="AC59" s="131"/>
      <c r="AD59" s="132"/>
      <c r="AE59" s="211"/>
      <c r="AF59" s="133"/>
      <c r="AG59" s="133"/>
      <c r="AH59" s="133"/>
      <c r="AI59" s="133"/>
      <c r="AJ59" s="133"/>
      <c r="AK59" s="133"/>
      <c r="AL59" s="133"/>
      <c r="AM59" s="133"/>
      <c r="AN59" s="133"/>
      <c r="AO59" s="134">
        <f t="shared" si="5"/>
        <v>293.97000000000003</v>
      </c>
    </row>
    <row r="60" spans="2:41" ht="15.75" customHeight="1" x14ac:dyDescent="0.3">
      <c r="B60" s="123" t="s">
        <v>53</v>
      </c>
      <c r="C60" s="123" t="s">
        <v>54</v>
      </c>
      <c r="D60" s="123" t="s">
        <v>55</v>
      </c>
      <c r="E60" s="123" t="s">
        <v>56</v>
      </c>
      <c r="F60" s="123" t="s">
        <v>57</v>
      </c>
      <c r="G60" s="123" t="s">
        <v>109</v>
      </c>
      <c r="H60" s="124" t="s">
        <v>108</v>
      </c>
      <c r="I60" s="125">
        <v>293.97000000000003</v>
      </c>
      <c r="J60" s="125">
        <v>293.97000000000003</v>
      </c>
      <c r="K60" s="126">
        <v>0.1</v>
      </c>
      <c r="L60" s="127"/>
      <c r="M60" s="128"/>
      <c r="N60" s="129"/>
      <c r="O60" s="128">
        <f t="shared" si="0"/>
        <v>7.3492500000000005</v>
      </c>
      <c r="P60" s="128">
        <f t="shared" si="1"/>
        <v>29.397000000000002</v>
      </c>
      <c r="Q60" s="128">
        <f t="shared" si="6"/>
        <v>29.397000000000002</v>
      </c>
      <c r="R60" s="128">
        <f t="shared" si="6"/>
        <v>29.397000000000002</v>
      </c>
      <c r="S60" s="128">
        <f t="shared" si="6"/>
        <v>29.397000000000002</v>
      </c>
      <c r="T60" s="130">
        <f t="shared" si="6"/>
        <v>29.397000000000002</v>
      </c>
      <c r="U60" s="131">
        <f t="shared" si="6"/>
        <v>29.397000000000002</v>
      </c>
      <c r="V60" s="128">
        <f t="shared" si="6"/>
        <v>29.397000000000002</v>
      </c>
      <c r="W60" s="128">
        <f t="shared" si="6"/>
        <v>29.397000000000002</v>
      </c>
      <c r="X60" s="131">
        <f t="shared" si="6"/>
        <v>29.397000000000002</v>
      </c>
      <c r="Y60" s="131">
        <f t="shared" si="7"/>
        <v>22.047750000000008</v>
      </c>
      <c r="Z60" s="128"/>
      <c r="AA60" s="128"/>
      <c r="AB60" s="128"/>
      <c r="AC60" s="131"/>
      <c r="AD60" s="132"/>
      <c r="AE60" s="211"/>
      <c r="AF60" s="133"/>
      <c r="AG60" s="133"/>
      <c r="AH60" s="133"/>
      <c r="AI60" s="133"/>
      <c r="AJ60" s="133"/>
      <c r="AK60" s="133"/>
      <c r="AL60" s="133"/>
      <c r="AM60" s="133"/>
      <c r="AN60" s="133"/>
      <c r="AO60" s="134">
        <f t="shared" si="5"/>
        <v>293.97000000000003</v>
      </c>
    </row>
    <row r="61" spans="2:41" ht="15.75" customHeight="1" x14ac:dyDescent="0.3">
      <c r="B61" s="123" t="s">
        <v>53</v>
      </c>
      <c r="C61" s="123" t="s">
        <v>54</v>
      </c>
      <c r="D61" s="123" t="s">
        <v>55</v>
      </c>
      <c r="E61" s="123" t="s">
        <v>56</v>
      </c>
      <c r="F61" s="123" t="s">
        <v>57</v>
      </c>
      <c r="G61" s="123" t="s">
        <v>110</v>
      </c>
      <c r="H61" s="124" t="s">
        <v>108</v>
      </c>
      <c r="I61" s="125">
        <v>293.97000000000003</v>
      </c>
      <c r="J61" s="125">
        <v>293.97000000000003</v>
      </c>
      <c r="K61" s="126">
        <v>0.1</v>
      </c>
      <c r="L61" s="127"/>
      <c r="M61" s="128"/>
      <c r="N61" s="129"/>
      <c r="O61" s="128">
        <f t="shared" si="0"/>
        <v>7.3492500000000005</v>
      </c>
      <c r="P61" s="128">
        <f t="shared" si="1"/>
        <v>29.397000000000002</v>
      </c>
      <c r="Q61" s="128">
        <f t="shared" si="6"/>
        <v>29.397000000000002</v>
      </c>
      <c r="R61" s="128">
        <f t="shared" si="6"/>
        <v>29.397000000000002</v>
      </c>
      <c r="S61" s="128">
        <f t="shared" si="6"/>
        <v>29.397000000000002</v>
      </c>
      <c r="T61" s="130">
        <f t="shared" si="6"/>
        <v>29.397000000000002</v>
      </c>
      <c r="U61" s="131">
        <f t="shared" si="6"/>
        <v>29.397000000000002</v>
      </c>
      <c r="V61" s="128">
        <f t="shared" si="6"/>
        <v>29.397000000000002</v>
      </c>
      <c r="W61" s="128">
        <f t="shared" si="6"/>
        <v>29.397000000000002</v>
      </c>
      <c r="X61" s="131">
        <f t="shared" si="6"/>
        <v>29.397000000000002</v>
      </c>
      <c r="Y61" s="131">
        <f t="shared" si="7"/>
        <v>22.047750000000008</v>
      </c>
      <c r="Z61" s="128"/>
      <c r="AA61" s="128"/>
      <c r="AB61" s="128"/>
      <c r="AC61" s="131"/>
      <c r="AD61" s="132"/>
      <c r="AE61" s="211"/>
      <c r="AF61" s="133"/>
      <c r="AG61" s="133"/>
      <c r="AH61" s="133"/>
      <c r="AI61" s="133"/>
      <c r="AJ61" s="133"/>
      <c r="AK61" s="133"/>
      <c r="AL61" s="133"/>
      <c r="AM61" s="133"/>
      <c r="AN61" s="133"/>
      <c r="AO61" s="134">
        <f t="shared" si="5"/>
        <v>293.97000000000003</v>
      </c>
    </row>
    <row r="62" spans="2:41" ht="15.75" customHeight="1" x14ac:dyDescent="0.3">
      <c r="B62" s="123" t="s">
        <v>53</v>
      </c>
      <c r="C62" s="123" t="s">
        <v>54</v>
      </c>
      <c r="D62" s="123" t="s">
        <v>55</v>
      </c>
      <c r="E62" s="123" t="s">
        <v>56</v>
      </c>
      <c r="F62" s="123" t="s">
        <v>57</v>
      </c>
      <c r="G62" s="123" t="s">
        <v>111</v>
      </c>
      <c r="H62" s="124" t="s">
        <v>108</v>
      </c>
      <c r="I62" s="125">
        <v>293.97000000000003</v>
      </c>
      <c r="J62" s="125">
        <v>293.97000000000003</v>
      </c>
      <c r="K62" s="126">
        <v>0.1</v>
      </c>
      <c r="L62" s="127"/>
      <c r="M62" s="128"/>
      <c r="N62" s="129"/>
      <c r="O62" s="128">
        <f t="shared" si="0"/>
        <v>7.3492500000000005</v>
      </c>
      <c r="P62" s="128">
        <f t="shared" si="1"/>
        <v>29.397000000000002</v>
      </c>
      <c r="Q62" s="128">
        <f t="shared" si="6"/>
        <v>29.397000000000002</v>
      </c>
      <c r="R62" s="128">
        <f t="shared" si="6"/>
        <v>29.397000000000002</v>
      </c>
      <c r="S62" s="128">
        <f t="shared" si="6"/>
        <v>29.397000000000002</v>
      </c>
      <c r="T62" s="130">
        <f t="shared" si="6"/>
        <v>29.397000000000002</v>
      </c>
      <c r="U62" s="131">
        <f t="shared" si="6"/>
        <v>29.397000000000002</v>
      </c>
      <c r="V62" s="128">
        <f t="shared" si="6"/>
        <v>29.397000000000002</v>
      </c>
      <c r="W62" s="128">
        <f t="shared" si="6"/>
        <v>29.397000000000002</v>
      </c>
      <c r="X62" s="131">
        <f t="shared" si="6"/>
        <v>29.397000000000002</v>
      </c>
      <c r="Y62" s="131">
        <f t="shared" si="7"/>
        <v>22.047750000000008</v>
      </c>
      <c r="Z62" s="128"/>
      <c r="AA62" s="128"/>
      <c r="AB62" s="128"/>
      <c r="AC62" s="131"/>
      <c r="AD62" s="132"/>
      <c r="AE62" s="211"/>
      <c r="AF62" s="133"/>
      <c r="AG62" s="133"/>
      <c r="AH62" s="133"/>
      <c r="AI62" s="133"/>
      <c r="AJ62" s="133"/>
      <c r="AK62" s="133"/>
      <c r="AL62" s="133"/>
      <c r="AM62" s="133"/>
      <c r="AN62" s="133"/>
      <c r="AO62" s="134">
        <f t="shared" si="5"/>
        <v>293.97000000000003</v>
      </c>
    </row>
    <row r="63" spans="2:41" ht="15.75" customHeight="1" x14ac:dyDescent="0.3">
      <c r="B63" s="123" t="s">
        <v>53</v>
      </c>
      <c r="C63" s="123" t="s">
        <v>54</v>
      </c>
      <c r="D63" s="123" t="s">
        <v>55</v>
      </c>
      <c r="E63" s="123" t="s">
        <v>56</v>
      </c>
      <c r="F63" s="123" t="s">
        <v>57</v>
      </c>
      <c r="G63" s="123" t="s">
        <v>112</v>
      </c>
      <c r="H63" s="124" t="s">
        <v>113</v>
      </c>
      <c r="I63" s="125">
        <v>187.5</v>
      </c>
      <c r="J63" s="125">
        <v>187.5</v>
      </c>
      <c r="K63" s="126">
        <v>0.1</v>
      </c>
      <c r="L63" s="127"/>
      <c r="M63" s="128"/>
      <c r="N63" s="129"/>
      <c r="O63" s="128">
        <f t="shared" si="0"/>
        <v>4.6875</v>
      </c>
      <c r="P63" s="128">
        <f t="shared" si="1"/>
        <v>18.75</v>
      </c>
      <c r="Q63" s="128">
        <f t="shared" si="6"/>
        <v>18.75</v>
      </c>
      <c r="R63" s="128">
        <f t="shared" si="6"/>
        <v>18.75</v>
      </c>
      <c r="S63" s="128">
        <f t="shared" si="6"/>
        <v>18.75</v>
      </c>
      <c r="T63" s="130">
        <f t="shared" si="6"/>
        <v>18.75</v>
      </c>
      <c r="U63" s="131">
        <f t="shared" si="6"/>
        <v>18.75</v>
      </c>
      <c r="V63" s="128">
        <f t="shared" si="6"/>
        <v>18.75</v>
      </c>
      <c r="W63" s="128">
        <f t="shared" si="6"/>
        <v>18.75</v>
      </c>
      <c r="X63" s="131">
        <f t="shared" si="6"/>
        <v>18.75</v>
      </c>
      <c r="Y63" s="131">
        <f t="shared" si="7"/>
        <v>14.0625</v>
      </c>
      <c r="Z63" s="128"/>
      <c r="AA63" s="128"/>
      <c r="AB63" s="128"/>
      <c r="AC63" s="131"/>
      <c r="AD63" s="132"/>
      <c r="AE63" s="211"/>
      <c r="AF63" s="133"/>
      <c r="AG63" s="133"/>
      <c r="AH63" s="133"/>
      <c r="AI63" s="133"/>
      <c r="AJ63" s="133"/>
      <c r="AK63" s="133"/>
      <c r="AL63" s="133"/>
      <c r="AM63" s="133"/>
      <c r="AN63" s="133"/>
      <c r="AO63" s="134">
        <f t="shared" si="5"/>
        <v>187.5</v>
      </c>
    </row>
    <row r="64" spans="2:41" ht="15.75" customHeight="1" x14ac:dyDescent="0.3">
      <c r="B64" s="123" t="s">
        <v>53</v>
      </c>
      <c r="C64" s="123" t="s">
        <v>54</v>
      </c>
      <c r="D64" s="123" t="s">
        <v>55</v>
      </c>
      <c r="E64" s="123" t="s">
        <v>56</v>
      </c>
      <c r="F64" s="123" t="s">
        <v>57</v>
      </c>
      <c r="G64" s="123" t="s">
        <v>114</v>
      </c>
      <c r="H64" s="124" t="s">
        <v>113</v>
      </c>
      <c r="I64" s="125">
        <v>187.5</v>
      </c>
      <c r="J64" s="125">
        <v>187.5</v>
      </c>
      <c r="K64" s="126">
        <v>0.1</v>
      </c>
      <c r="L64" s="127"/>
      <c r="M64" s="128"/>
      <c r="N64" s="129"/>
      <c r="O64" s="128">
        <f t="shared" si="0"/>
        <v>4.6875</v>
      </c>
      <c r="P64" s="128">
        <f t="shared" si="1"/>
        <v>18.75</v>
      </c>
      <c r="Q64" s="128">
        <f t="shared" si="6"/>
        <v>18.75</v>
      </c>
      <c r="R64" s="128">
        <f t="shared" si="6"/>
        <v>18.75</v>
      </c>
      <c r="S64" s="128">
        <f t="shared" si="6"/>
        <v>18.75</v>
      </c>
      <c r="T64" s="130">
        <f t="shared" si="6"/>
        <v>18.75</v>
      </c>
      <c r="U64" s="131">
        <f t="shared" si="6"/>
        <v>18.75</v>
      </c>
      <c r="V64" s="128">
        <f t="shared" si="6"/>
        <v>18.75</v>
      </c>
      <c r="W64" s="128">
        <f t="shared" si="6"/>
        <v>18.75</v>
      </c>
      <c r="X64" s="131">
        <f t="shared" si="6"/>
        <v>18.75</v>
      </c>
      <c r="Y64" s="131">
        <f t="shared" si="7"/>
        <v>14.0625</v>
      </c>
      <c r="Z64" s="128"/>
      <c r="AA64" s="128"/>
      <c r="AB64" s="128"/>
      <c r="AC64" s="131"/>
      <c r="AD64" s="132"/>
      <c r="AE64" s="211"/>
      <c r="AF64" s="133"/>
      <c r="AG64" s="133"/>
      <c r="AH64" s="133"/>
      <c r="AI64" s="133"/>
      <c r="AJ64" s="133"/>
      <c r="AK64" s="133"/>
      <c r="AL64" s="133"/>
      <c r="AM64" s="133"/>
      <c r="AN64" s="133"/>
      <c r="AO64" s="134">
        <f t="shared" si="5"/>
        <v>187.5</v>
      </c>
    </row>
    <row r="65" spans="2:41" ht="15.75" customHeight="1" x14ac:dyDescent="0.3">
      <c r="B65" s="123" t="s">
        <v>53</v>
      </c>
      <c r="C65" s="123" t="s">
        <v>54</v>
      </c>
      <c r="D65" s="123" t="s">
        <v>55</v>
      </c>
      <c r="E65" s="123" t="s">
        <v>56</v>
      </c>
      <c r="F65" s="123" t="s">
        <v>57</v>
      </c>
      <c r="G65" s="123" t="s">
        <v>115</v>
      </c>
      <c r="H65" s="124" t="s">
        <v>113</v>
      </c>
      <c r="I65" s="125">
        <v>187.5</v>
      </c>
      <c r="J65" s="125">
        <v>187.5</v>
      </c>
      <c r="K65" s="126">
        <v>0.1</v>
      </c>
      <c r="L65" s="127"/>
      <c r="M65" s="128"/>
      <c r="N65" s="129"/>
      <c r="O65" s="128">
        <f t="shared" si="0"/>
        <v>4.6875</v>
      </c>
      <c r="P65" s="128">
        <f t="shared" si="1"/>
        <v>18.75</v>
      </c>
      <c r="Q65" s="128">
        <f t="shared" si="6"/>
        <v>18.75</v>
      </c>
      <c r="R65" s="128">
        <f t="shared" si="6"/>
        <v>18.75</v>
      </c>
      <c r="S65" s="128">
        <f t="shared" si="6"/>
        <v>18.75</v>
      </c>
      <c r="T65" s="130">
        <f t="shared" si="6"/>
        <v>18.75</v>
      </c>
      <c r="U65" s="131">
        <f t="shared" si="6"/>
        <v>18.75</v>
      </c>
      <c r="V65" s="128">
        <f t="shared" si="6"/>
        <v>18.75</v>
      </c>
      <c r="W65" s="128">
        <f t="shared" si="6"/>
        <v>18.75</v>
      </c>
      <c r="X65" s="131">
        <f t="shared" si="6"/>
        <v>18.75</v>
      </c>
      <c r="Y65" s="131">
        <f t="shared" si="7"/>
        <v>14.0625</v>
      </c>
      <c r="Z65" s="128"/>
      <c r="AA65" s="128"/>
      <c r="AB65" s="128"/>
      <c r="AC65" s="131"/>
      <c r="AD65" s="132"/>
      <c r="AE65" s="211"/>
      <c r="AF65" s="133"/>
      <c r="AG65" s="133"/>
      <c r="AH65" s="133"/>
      <c r="AI65" s="133"/>
      <c r="AJ65" s="133"/>
      <c r="AK65" s="133"/>
      <c r="AL65" s="133"/>
      <c r="AM65" s="133"/>
      <c r="AN65" s="133"/>
      <c r="AO65" s="134">
        <f t="shared" si="5"/>
        <v>187.5</v>
      </c>
    </row>
    <row r="66" spans="2:41" ht="15.75" customHeight="1" x14ac:dyDescent="0.3">
      <c r="B66" s="123" t="s">
        <v>53</v>
      </c>
      <c r="C66" s="123" t="s">
        <v>54</v>
      </c>
      <c r="D66" s="123" t="s">
        <v>55</v>
      </c>
      <c r="E66" s="123" t="s">
        <v>56</v>
      </c>
      <c r="F66" s="123" t="s">
        <v>57</v>
      </c>
      <c r="G66" s="123" t="s">
        <v>116</v>
      </c>
      <c r="H66" s="124" t="s">
        <v>113</v>
      </c>
      <c r="I66" s="125">
        <v>187.5</v>
      </c>
      <c r="J66" s="125">
        <v>187.5</v>
      </c>
      <c r="K66" s="126">
        <v>0.1</v>
      </c>
      <c r="L66" s="127"/>
      <c r="M66" s="128"/>
      <c r="N66" s="129"/>
      <c r="O66" s="128">
        <f t="shared" si="0"/>
        <v>4.6875</v>
      </c>
      <c r="P66" s="128">
        <f t="shared" si="1"/>
        <v>18.75</v>
      </c>
      <c r="Q66" s="128">
        <f t="shared" si="6"/>
        <v>18.75</v>
      </c>
      <c r="R66" s="128">
        <f t="shared" si="6"/>
        <v>18.75</v>
      </c>
      <c r="S66" s="128">
        <f t="shared" si="6"/>
        <v>18.75</v>
      </c>
      <c r="T66" s="130">
        <f t="shared" si="6"/>
        <v>18.75</v>
      </c>
      <c r="U66" s="131">
        <f t="shared" si="6"/>
        <v>18.75</v>
      </c>
      <c r="V66" s="128">
        <f t="shared" si="6"/>
        <v>18.75</v>
      </c>
      <c r="W66" s="128">
        <f t="shared" si="6"/>
        <v>18.75</v>
      </c>
      <c r="X66" s="131">
        <f t="shared" si="6"/>
        <v>18.75</v>
      </c>
      <c r="Y66" s="131">
        <f t="shared" si="7"/>
        <v>14.0625</v>
      </c>
      <c r="Z66" s="128"/>
      <c r="AA66" s="128"/>
      <c r="AB66" s="128"/>
      <c r="AC66" s="131"/>
      <c r="AD66" s="132"/>
      <c r="AE66" s="211"/>
      <c r="AF66" s="133"/>
      <c r="AG66" s="133"/>
      <c r="AH66" s="133"/>
      <c r="AI66" s="133"/>
      <c r="AJ66" s="133"/>
      <c r="AK66" s="133"/>
      <c r="AL66" s="133"/>
      <c r="AM66" s="133"/>
      <c r="AN66" s="133"/>
      <c r="AO66" s="134">
        <f t="shared" si="5"/>
        <v>187.5</v>
      </c>
    </row>
    <row r="67" spans="2:41" ht="15.75" customHeight="1" x14ac:dyDescent="0.3">
      <c r="B67" s="123" t="s">
        <v>53</v>
      </c>
      <c r="C67" s="123" t="s">
        <v>54</v>
      </c>
      <c r="D67" s="123" t="s">
        <v>55</v>
      </c>
      <c r="E67" s="123" t="s">
        <v>56</v>
      </c>
      <c r="F67" s="123" t="s">
        <v>57</v>
      </c>
      <c r="G67" s="123" t="s">
        <v>117</v>
      </c>
      <c r="H67" s="124" t="s">
        <v>113</v>
      </c>
      <c r="I67" s="125">
        <v>187.5</v>
      </c>
      <c r="J67" s="125">
        <v>187.5</v>
      </c>
      <c r="K67" s="126">
        <v>0.1</v>
      </c>
      <c r="L67" s="127"/>
      <c r="M67" s="128"/>
      <c r="N67" s="129"/>
      <c r="O67" s="128">
        <f t="shared" si="0"/>
        <v>4.6875</v>
      </c>
      <c r="P67" s="128">
        <f t="shared" si="1"/>
        <v>18.75</v>
      </c>
      <c r="Q67" s="128">
        <f t="shared" si="6"/>
        <v>18.75</v>
      </c>
      <c r="R67" s="128">
        <f t="shared" si="6"/>
        <v>18.75</v>
      </c>
      <c r="S67" s="128">
        <f t="shared" si="6"/>
        <v>18.75</v>
      </c>
      <c r="T67" s="130">
        <f t="shared" si="6"/>
        <v>18.75</v>
      </c>
      <c r="U67" s="131">
        <f t="shared" si="6"/>
        <v>18.75</v>
      </c>
      <c r="V67" s="128">
        <f t="shared" si="6"/>
        <v>18.75</v>
      </c>
      <c r="W67" s="128">
        <f t="shared" si="6"/>
        <v>18.75</v>
      </c>
      <c r="X67" s="131">
        <f t="shared" si="6"/>
        <v>18.75</v>
      </c>
      <c r="Y67" s="131">
        <f t="shared" si="7"/>
        <v>14.0625</v>
      </c>
      <c r="Z67" s="128"/>
      <c r="AA67" s="128"/>
      <c r="AB67" s="128"/>
      <c r="AC67" s="131"/>
      <c r="AD67" s="132"/>
      <c r="AE67" s="211"/>
      <c r="AF67" s="133"/>
      <c r="AG67" s="133"/>
      <c r="AH67" s="133"/>
      <c r="AI67" s="133"/>
      <c r="AJ67" s="133"/>
      <c r="AK67" s="133"/>
      <c r="AL67" s="133"/>
      <c r="AM67" s="133"/>
      <c r="AN67" s="133"/>
      <c r="AO67" s="134">
        <f t="shared" si="5"/>
        <v>187.5</v>
      </c>
    </row>
    <row r="68" spans="2:41" ht="15.75" customHeight="1" x14ac:dyDescent="0.3">
      <c r="B68" s="123" t="s">
        <v>53</v>
      </c>
      <c r="C68" s="123" t="s">
        <v>54</v>
      </c>
      <c r="D68" s="123" t="s">
        <v>55</v>
      </c>
      <c r="E68" s="123" t="s">
        <v>56</v>
      </c>
      <c r="F68" s="123" t="s">
        <v>57</v>
      </c>
      <c r="G68" s="123" t="s">
        <v>118</v>
      </c>
      <c r="H68" s="124" t="s">
        <v>113</v>
      </c>
      <c r="I68" s="125">
        <v>187.5</v>
      </c>
      <c r="J68" s="125">
        <v>187.5</v>
      </c>
      <c r="K68" s="126">
        <v>0.1</v>
      </c>
      <c r="L68" s="127"/>
      <c r="M68" s="128"/>
      <c r="N68" s="129"/>
      <c r="O68" s="128">
        <f t="shared" si="0"/>
        <v>4.6875</v>
      </c>
      <c r="P68" s="128">
        <f t="shared" si="1"/>
        <v>18.75</v>
      </c>
      <c r="Q68" s="128">
        <f t="shared" si="6"/>
        <v>18.75</v>
      </c>
      <c r="R68" s="128">
        <f t="shared" si="6"/>
        <v>18.75</v>
      </c>
      <c r="S68" s="128">
        <f t="shared" si="6"/>
        <v>18.75</v>
      </c>
      <c r="T68" s="130">
        <f t="shared" si="6"/>
        <v>18.75</v>
      </c>
      <c r="U68" s="131">
        <f t="shared" si="6"/>
        <v>18.75</v>
      </c>
      <c r="V68" s="128">
        <f t="shared" si="6"/>
        <v>18.75</v>
      </c>
      <c r="W68" s="128">
        <f t="shared" si="6"/>
        <v>18.75</v>
      </c>
      <c r="X68" s="131">
        <f t="shared" si="6"/>
        <v>18.75</v>
      </c>
      <c r="Y68" s="131">
        <f t="shared" si="7"/>
        <v>14.0625</v>
      </c>
      <c r="Z68" s="128"/>
      <c r="AA68" s="128"/>
      <c r="AB68" s="128"/>
      <c r="AC68" s="131"/>
      <c r="AD68" s="132"/>
      <c r="AE68" s="211"/>
      <c r="AF68" s="133"/>
      <c r="AG68" s="133"/>
      <c r="AH68" s="133"/>
      <c r="AI68" s="133"/>
      <c r="AJ68" s="133"/>
      <c r="AK68" s="133"/>
      <c r="AL68" s="133"/>
      <c r="AM68" s="133"/>
      <c r="AN68" s="133"/>
      <c r="AO68" s="134">
        <f t="shared" si="5"/>
        <v>187.5</v>
      </c>
    </row>
    <row r="69" spans="2:41" ht="15.75" customHeight="1" x14ac:dyDescent="0.3">
      <c r="B69" s="123" t="s">
        <v>53</v>
      </c>
      <c r="C69" s="123" t="s">
        <v>54</v>
      </c>
      <c r="D69" s="123" t="s">
        <v>55</v>
      </c>
      <c r="E69" s="123" t="s">
        <v>56</v>
      </c>
      <c r="F69" s="123" t="s">
        <v>57</v>
      </c>
      <c r="G69" s="123" t="s">
        <v>119</v>
      </c>
      <c r="H69" s="124" t="s">
        <v>113</v>
      </c>
      <c r="I69" s="125">
        <v>187.5</v>
      </c>
      <c r="J69" s="125">
        <v>187.5</v>
      </c>
      <c r="K69" s="126">
        <v>0.1</v>
      </c>
      <c r="L69" s="127"/>
      <c r="M69" s="128"/>
      <c r="N69" s="129"/>
      <c r="O69" s="128">
        <f t="shared" si="0"/>
        <v>4.6875</v>
      </c>
      <c r="P69" s="128">
        <f t="shared" si="1"/>
        <v>18.75</v>
      </c>
      <c r="Q69" s="128">
        <f t="shared" si="6"/>
        <v>18.75</v>
      </c>
      <c r="R69" s="128">
        <f t="shared" si="6"/>
        <v>18.75</v>
      </c>
      <c r="S69" s="128">
        <f t="shared" si="6"/>
        <v>18.75</v>
      </c>
      <c r="T69" s="130">
        <f t="shared" si="6"/>
        <v>18.75</v>
      </c>
      <c r="U69" s="131">
        <f t="shared" si="6"/>
        <v>18.75</v>
      </c>
      <c r="V69" s="128">
        <f t="shared" si="6"/>
        <v>18.75</v>
      </c>
      <c r="W69" s="128">
        <f t="shared" si="6"/>
        <v>18.75</v>
      </c>
      <c r="X69" s="131">
        <f t="shared" si="6"/>
        <v>18.75</v>
      </c>
      <c r="Y69" s="131">
        <f t="shared" si="7"/>
        <v>14.0625</v>
      </c>
      <c r="Z69" s="128"/>
      <c r="AA69" s="128"/>
      <c r="AB69" s="128"/>
      <c r="AC69" s="131"/>
      <c r="AD69" s="132"/>
      <c r="AE69" s="211"/>
      <c r="AF69" s="133"/>
      <c r="AG69" s="133"/>
      <c r="AH69" s="133"/>
      <c r="AI69" s="133"/>
      <c r="AJ69" s="133"/>
      <c r="AK69" s="133"/>
      <c r="AL69" s="133"/>
      <c r="AM69" s="133"/>
      <c r="AN69" s="133"/>
      <c r="AO69" s="134">
        <f t="shared" si="5"/>
        <v>187.5</v>
      </c>
    </row>
    <row r="70" spans="2:41" ht="15.75" customHeight="1" x14ac:dyDescent="0.3">
      <c r="B70" s="123" t="s">
        <v>53</v>
      </c>
      <c r="C70" s="123" t="s">
        <v>54</v>
      </c>
      <c r="D70" s="123" t="s">
        <v>55</v>
      </c>
      <c r="E70" s="123" t="s">
        <v>56</v>
      </c>
      <c r="F70" s="123" t="s">
        <v>57</v>
      </c>
      <c r="G70" s="123" t="s">
        <v>120</v>
      </c>
      <c r="H70" s="124" t="s">
        <v>113</v>
      </c>
      <c r="I70" s="125">
        <v>187.5</v>
      </c>
      <c r="J70" s="125">
        <v>187.5</v>
      </c>
      <c r="K70" s="126">
        <v>0.1</v>
      </c>
      <c r="L70" s="127"/>
      <c r="M70" s="128"/>
      <c r="N70" s="129"/>
      <c r="O70" s="128">
        <f t="shared" si="0"/>
        <v>4.6875</v>
      </c>
      <c r="P70" s="128">
        <f t="shared" si="1"/>
        <v>18.75</v>
      </c>
      <c r="Q70" s="128">
        <f t="shared" si="6"/>
        <v>18.75</v>
      </c>
      <c r="R70" s="128">
        <f t="shared" si="6"/>
        <v>18.75</v>
      </c>
      <c r="S70" s="128">
        <f t="shared" si="6"/>
        <v>18.75</v>
      </c>
      <c r="T70" s="130">
        <f t="shared" si="6"/>
        <v>18.75</v>
      </c>
      <c r="U70" s="131">
        <f t="shared" si="6"/>
        <v>18.75</v>
      </c>
      <c r="V70" s="128">
        <f t="shared" si="6"/>
        <v>18.75</v>
      </c>
      <c r="W70" s="128">
        <f t="shared" si="6"/>
        <v>18.75</v>
      </c>
      <c r="X70" s="131">
        <f t="shared" si="6"/>
        <v>18.75</v>
      </c>
      <c r="Y70" s="131">
        <f t="shared" si="7"/>
        <v>14.0625</v>
      </c>
      <c r="Z70" s="128"/>
      <c r="AA70" s="128"/>
      <c r="AB70" s="128"/>
      <c r="AC70" s="131"/>
      <c r="AD70" s="132"/>
      <c r="AE70" s="211"/>
      <c r="AF70" s="133"/>
      <c r="AG70" s="133"/>
      <c r="AH70" s="133"/>
      <c r="AI70" s="133"/>
      <c r="AJ70" s="133"/>
      <c r="AK70" s="133"/>
      <c r="AL70" s="133"/>
      <c r="AM70" s="133"/>
      <c r="AN70" s="133"/>
      <c r="AO70" s="134">
        <f t="shared" si="5"/>
        <v>187.5</v>
      </c>
    </row>
    <row r="71" spans="2:41" ht="15.75" customHeight="1" x14ac:dyDescent="0.3">
      <c r="B71" s="123" t="s">
        <v>53</v>
      </c>
      <c r="C71" s="123" t="s">
        <v>54</v>
      </c>
      <c r="D71" s="123" t="s">
        <v>55</v>
      </c>
      <c r="E71" s="123" t="s">
        <v>56</v>
      </c>
      <c r="F71" s="123" t="s">
        <v>57</v>
      </c>
      <c r="G71" s="123" t="s">
        <v>121</v>
      </c>
      <c r="H71" s="124" t="s">
        <v>113</v>
      </c>
      <c r="I71" s="125">
        <v>187.5</v>
      </c>
      <c r="J71" s="125">
        <v>187.5</v>
      </c>
      <c r="K71" s="126">
        <v>0.1</v>
      </c>
      <c r="L71" s="127"/>
      <c r="M71" s="128"/>
      <c r="N71" s="129"/>
      <c r="O71" s="128">
        <f t="shared" si="0"/>
        <v>4.6875</v>
      </c>
      <c r="P71" s="128">
        <f t="shared" si="1"/>
        <v>18.75</v>
      </c>
      <c r="Q71" s="128">
        <f t="shared" si="6"/>
        <v>18.75</v>
      </c>
      <c r="R71" s="128">
        <f t="shared" si="6"/>
        <v>18.75</v>
      </c>
      <c r="S71" s="128">
        <f t="shared" si="6"/>
        <v>18.75</v>
      </c>
      <c r="T71" s="130">
        <f t="shared" si="6"/>
        <v>18.75</v>
      </c>
      <c r="U71" s="131">
        <f t="shared" si="6"/>
        <v>18.75</v>
      </c>
      <c r="V71" s="128">
        <f t="shared" si="6"/>
        <v>18.75</v>
      </c>
      <c r="W71" s="128">
        <f t="shared" si="6"/>
        <v>18.75</v>
      </c>
      <c r="X71" s="131">
        <f t="shared" si="6"/>
        <v>18.75</v>
      </c>
      <c r="Y71" s="131">
        <f t="shared" si="7"/>
        <v>14.0625</v>
      </c>
      <c r="Z71" s="128"/>
      <c r="AA71" s="128"/>
      <c r="AB71" s="128"/>
      <c r="AC71" s="131"/>
      <c r="AD71" s="132"/>
      <c r="AE71" s="211"/>
      <c r="AF71" s="133"/>
      <c r="AG71" s="133"/>
      <c r="AH71" s="133"/>
      <c r="AI71" s="133"/>
      <c r="AJ71" s="133"/>
      <c r="AK71" s="133"/>
      <c r="AL71" s="133"/>
      <c r="AM71" s="133"/>
      <c r="AN71" s="133"/>
      <c r="AO71" s="134">
        <f t="shared" si="5"/>
        <v>187.5</v>
      </c>
    </row>
    <row r="72" spans="2:41" ht="15.75" customHeight="1" x14ac:dyDescent="0.3">
      <c r="B72" s="123" t="s">
        <v>53</v>
      </c>
      <c r="C72" s="123" t="s">
        <v>54</v>
      </c>
      <c r="D72" s="123" t="s">
        <v>55</v>
      </c>
      <c r="E72" s="123" t="s">
        <v>56</v>
      </c>
      <c r="F72" s="123" t="s">
        <v>57</v>
      </c>
      <c r="G72" s="123" t="s">
        <v>122</v>
      </c>
      <c r="H72" s="124" t="s">
        <v>113</v>
      </c>
      <c r="I72" s="125">
        <v>187.5</v>
      </c>
      <c r="J72" s="125">
        <v>187.5</v>
      </c>
      <c r="K72" s="126">
        <v>0.1</v>
      </c>
      <c r="L72" s="127"/>
      <c r="M72" s="128"/>
      <c r="N72" s="129"/>
      <c r="O72" s="128">
        <f t="shared" ref="O72:O135" si="8">($I72/10)*3/12</f>
        <v>4.6875</v>
      </c>
      <c r="P72" s="128">
        <f t="shared" ref="P72:P135" si="9">$I72/10</f>
        <v>18.75</v>
      </c>
      <c r="Q72" s="128">
        <f t="shared" ref="Q72:X87" si="10">$J72/10</f>
        <v>18.75</v>
      </c>
      <c r="R72" s="128">
        <f t="shared" si="10"/>
        <v>18.75</v>
      </c>
      <c r="S72" s="128">
        <f t="shared" si="10"/>
        <v>18.75</v>
      </c>
      <c r="T72" s="130">
        <f t="shared" si="10"/>
        <v>18.75</v>
      </c>
      <c r="U72" s="131">
        <f t="shared" si="10"/>
        <v>18.75</v>
      </c>
      <c r="V72" s="128">
        <f t="shared" si="10"/>
        <v>18.75</v>
      </c>
      <c r="W72" s="128">
        <f t="shared" si="10"/>
        <v>18.75</v>
      </c>
      <c r="X72" s="131">
        <f t="shared" si="10"/>
        <v>18.75</v>
      </c>
      <c r="Y72" s="131">
        <f t="shared" si="7"/>
        <v>14.0625</v>
      </c>
      <c r="Z72" s="128"/>
      <c r="AA72" s="128"/>
      <c r="AB72" s="128"/>
      <c r="AC72" s="131"/>
      <c r="AD72" s="132"/>
      <c r="AE72" s="211"/>
      <c r="AF72" s="133"/>
      <c r="AG72" s="133"/>
      <c r="AH72" s="133"/>
      <c r="AI72" s="133"/>
      <c r="AJ72" s="133"/>
      <c r="AK72" s="133"/>
      <c r="AL72" s="133"/>
      <c r="AM72" s="133"/>
      <c r="AN72" s="133"/>
      <c r="AO72" s="134">
        <f t="shared" si="5"/>
        <v>187.5</v>
      </c>
    </row>
    <row r="73" spans="2:41" ht="15.75" customHeight="1" x14ac:dyDescent="0.3">
      <c r="B73" s="123" t="s">
        <v>53</v>
      </c>
      <c r="C73" s="123" t="s">
        <v>54</v>
      </c>
      <c r="D73" s="123" t="s">
        <v>55</v>
      </c>
      <c r="E73" s="123" t="s">
        <v>56</v>
      </c>
      <c r="F73" s="123" t="s">
        <v>57</v>
      </c>
      <c r="G73" s="123" t="s">
        <v>123</v>
      </c>
      <c r="H73" s="124" t="s">
        <v>113</v>
      </c>
      <c r="I73" s="125">
        <v>187.5</v>
      </c>
      <c r="J73" s="125">
        <v>187.5</v>
      </c>
      <c r="K73" s="126">
        <v>0.1</v>
      </c>
      <c r="L73" s="127"/>
      <c r="M73" s="128"/>
      <c r="N73" s="129"/>
      <c r="O73" s="128">
        <f t="shared" si="8"/>
        <v>4.6875</v>
      </c>
      <c r="P73" s="128">
        <f t="shared" si="9"/>
        <v>18.75</v>
      </c>
      <c r="Q73" s="128">
        <f t="shared" si="10"/>
        <v>18.75</v>
      </c>
      <c r="R73" s="128">
        <f t="shared" si="10"/>
        <v>18.75</v>
      </c>
      <c r="S73" s="128">
        <f t="shared" si="10"/>
        <v>18.75</v>
      </c>
      <c r="T73" s="130">
        <f t="shared" si="10"/>
        <v>18.75</v>
      </c>
      <c r="U73" s="131">
        <f t="shared" si="10"/>
        <v>18.75</v>
      </c>
      <c r="V73" s="128">
        <f t="shared" si="10"/>
        <v>18.75</v>
      </c>
      <c r="W73" s="128">
        <f t="shared" si="10"/>
        <v>18.75</v>
      </c>
      <c r="X73" s="131">
        <f t="shared" si="10"/>
        <v>18.75</v>
      </c>
      <c r="Y73" s="131">
        <f t="shared" si="7"/>
        <v>14.0625</v>
      </c>
      <c r="Z73" s="128"/>
      <c r="AA73" s="128"/>
      <c r="AB73" s="128"/>
      <c r="AC73" s="131"/>
      <c r="AD73" s="132"/>
      <c r="AE73" s="211"/>
      <c r="AF73" s="133"/>
      <c r="AG73" s="133"/>
      <c r="AH73" s="133"/>
      <c r="AI73" s="133"/>
      <c r="AJ73" s="133"/>
      <c r="AK73" s="133"/>
      <c r="AL73" s="133"/>
      <c r="AM73" s="133"/>
      <c r="AN73" s="133"/>
      <c r="AO73" s="134">
        <f t="shared" ref="AO73:AO136" si="11">SUM(O73:Y73)</f>
        <v>187.5</v>
      </c>
    </row>
    <row r="74" spans="2:41" ht="15.75" customHeight="1" x14ac:dyDescent="0.3">
      <c r="B74" s="123" t="s">
        <v>53</v>
      </c>
      <c r="C74" s="123" t="s">
        <v>54</v>
      </c>
      <c r="D74" s="123" t="s">
        <v>55</v>
      </c>
      <c r="E74" s="123" t="s">
        <v>56</v>
      </c>
      <c r="F74" s="123" t="s">
        <v>57</v>
      </c>
      <c r="G74" s="123" t="s">
        <v>124</v>
      </c>
      <c r="H74" s="124" t="s">
        <v>113</v>
      </c>
      <c r="I74" s="125">
        <v>187.5</v>
      </c>
      <c r="J74" s="125">
        <v>187.5</v>
      </c>
      <c r="K74" s="126">
        <v>0.1</v>
      </c>
      <c r="L74" s="127"/>
      <c r="M74" s="128"/>
      <c r="N74" s="129"/>
      <c r="O74" s="128">
        <f t="shared" si="8"/>
        <v>4.6875</v>
      </c>
      <c r="P74" s="128">
        <f t="shared" si="9"/>
        <v>18.75</v>
      </c>
      <c r="Q74" s="128">
        <f t="shared" si="10"/>
        <v>18.75</v>
      </c>
      <c r="R74" s="128">
        <f t="shared" si="10"/>
        <v>18.75</v>
      </c>
      <c r="S74" s="128">
        <f t="shared" si="10"/>
        <v>18.75</v>
      </c>
      <c r="T74" s="130">
        <f t="shared" si="10"/>
        <v>18.75</v>
      </c>
      <c r="U74" s="131">
        <f t="shared" si="10"/>
        <v>18.75</v>
      </c>
      <c r="V74" s="128">
        <f t="shared" si="10"/>
        <v>18.75</v>
      </c>
      <c r="W74" s="128">
        <f t="shared" si="10"/>
        <v>18.75</v>
      </c>
      <c r="X74" s="131">
        <f t="shared" si="10"/>
        <v>18.75</v>
      </c>
      <c r="Y74" s="131">
        <f t="shared" si="7"/>
        <v>14.0625</v>
      </c>
      <c r="Z74" s="128"/>
      <c r="AA74" s="128"/>
      <c r="AB74" s="128"/>
      <c r="AC74" s="131"/>
      <c r="AD74" s="132"/>
      <c r="AE74" s="211"/>
      <c r="AF74" s="133"/>
      <c r="AG74" s="133"/>
      <c r="AH74" s="133"/>
      <c r="AI74" s="133"/>
      <c r="AJ74" s="133"/>
      <c r="AK74" s="133"/>
      <c r="AL74" s="133"/>
      <c r="AM74" s="133"/>
      <c r="AN74" s="133"/>
      <c r="AO74" s="134">
        <f t="shared" si="11"/>
        <v>187.5</v>
      </c>
    </row>
    <row r="75" spans="2:41" ht="15.75" customHeight="1" x14ac:dyDescent="0.3">
      <c r="B75" s="123" t="s">
        <v>53</v>
      </c>
      <c r="C75" s="123" t="s">
        <v>54</v>
      </c>
      <c r="D75" s="123" t="s">
        <v>55</v>
      </c>
      <c r="E75" s="123" t="s">
        <v>56</v>
      </c>
      <c r="F75" s="123" t="s">
        <v>57</v>
      </c>
      <c r="G75" s="123" t="s">
        <v>125</v>
      </c>
      <c r="H75" s="124" t="s">
        <v>113</v>
      </c>
      <c r="I75" s="125">
        <v>187.5</v>
      </c>
      <c r="J75" s="125">
        <v>187.5</v>
      </c>
      <c r="K75" s="126">
        <v>0.1</v>
      </c>
      <c r="L75" s="127"/>
      <c r="M75" s="128"/>
      <c r="N75" s="129"/>
      <c r="O75" s="128">
        <f t="shared" si="8"/>
        <v>4.6875</v>
      </c>
      <c r="P75" s="128">
        <f t="shared" si="9"/>
        <v>18.75</v>
      </c>
      <c r="Q75" s="128">
        <f t="shared" si="10"/>
        <v>18.75</v>
      </c>
      <c r="R75" s="128">
        <f t="shared" si="10"/>
        <v>18.75</v>
      </c>
      <c r="S75" s="128">
        <f t="shared" si="10"/>
        <v>18.75</v>
      </c>
      <c r="T75" s="130">
        <f t="shared" si="10"/>
        <v>18.75</v>
      </c>
      <c r="U75" s="131">
        <f t="shared" si="10"/>
        <v>18.75</v>
      </c>
      <c r="V75" s="128">
        <f t="shared" si="10"/>
        <v>18.75</v>
      </c>
      <c r="W75" s="128">
        <f t="shared" si="10"/>
        <v>18.75</v>
      </c>
      <c r="X75" s="131">
        <f t="shared" si="10"/>
        <v>18.75</v>
      </c>
      <c r="Y75" s="131">
        <f t="shared" si="7"/>
        <v>14.0625</v>
      </c>
      <c r="Z75" s="128"/>
      <c r="AA75" s="128"/>
      <c r="AB75" s="128"/>
      <c r="AC75" s="131"/>
      <c r="AD75" s="132"/>
      <c r="AE75" s="211"/>
      <c r="AF75" s="133"/>
      <c r="AG75" s="133"/>
      <c r="AH75" s="133"/>
      <c r="AI75" s="133"/>
      <c r="AJ75" s="133"/>
      <c r="AK75" s="133"/>
      <c r="AL75" s="133"/>
      <c r="AM75" s="133"/>
      <c r="AN75" s="133"/>
      <c r="AO75" s="134">
        <f t="shared" si="11"/>
        <v>187.5</v>
      </c>
    </row>
    <row r="76" spans="2:41" ht="15.75" customHeight="1" x14ac:dyDescent="0.3">
      <c r="B76" s="123" t="s">
        <v>53</v>
      </c>
      <c r="C76" s="123" t="s">
        <v>54</v>
      </c>
      <c r="D76" s="123" t="s">
        <v>55</v>
      </c>
      <c r="E76" s="123" t="s">
        <v>56</v>
      </c>
      <c r="F76" s="123" t="s">
        <v>57</v>
      </c>
      <c r="G76" s="123" t="s">
        <v>126</v>
      </c>
      <c r="H76" s="124" t="s">
        <v>113</v>
      </c>
      <c r="I76" s="125">
        <v>187.5</v>
      </c>
      <c r="J76" s="125">
        <v>187.5</v>
      </c>
      <c r="K76" s="126">
        <v>0.1</v>
      </c>
      <c r="L76" s="127"/>
      <c r="M76" s="128"/>
      <c r="N76" s="129"/>
      <c r="O76" s="128">
        <f t="shared" si="8"/>
        <v>4.6875</v>
      </c>
      <c r="P76" s="128">
        <f t="shared" si="9"/>
        <v>18.75</v>
      </c>
      <c r="Q76" s="128">
        <f t="shared" si="10"/>
        <v>18.75</v>
      </c>
      <c r="R76" s="128">
        <f t="shared" si="10"/>
        <v>18.75</v>
      </c>
      <c r="S76" s="128">
        <f t="shared" si="10"/>
        <v>18.75</v>
      </c>
      <c r="T76" s="130">
        <f t="shared" si="10"/>
        <v>18.75</v>
      </c>
      <c r="U76" s="131">
        <f t="shared" si="10"/>
        <v>18.75</v>
      </c>
      <c r="V76" s="128">
        <f t="shared" si="10"/>
        <v>18.75</v>
      </c>
      <c r="W76" s="128">
        <f t="shared" si="10"/>
        <v>18.75</v>
      </c>
      <c r="X76" s="131">
        <f t="shared" si="10"/>
        <v>18.75</v>
      </c>
      <c r="Y76" s="131">
        <f t="shared" si="7"/>
        <v>14.0625</v>
      </c>
      <c r="Z76" s="128"/>
      <c r="AA76" s="128"/>
      <c r="AB76" s="128"/>
      <c r="AC76" s="131"/>
      <c r="AD76" s="132"/>
      <c r="AE76" s="211"/>
      <c r="AF76" s="133"/>
      <c r="AG76" s="133"/>
      <c r="AH76" s="133"/>
      <c r="AI76" s="133"/>
      <c r="AJ76" s="133"/>
      <c r="AK76" s="133"/>
      <c r="AL76" s="133"/>
      <c r="AM76" s="133"/>
      <c r="AN76" s="133"/>
      <c r="AO76" s="134">
        <f t="shared" si="11"/>
        <v>187.5</v>
      </c>
    </row>
    <row r="77" spans="2:41" ht="15.75" customHeight="1" x14ac:dyDescent="0.3">
      <c r="B77" s="123" t="s">
        <v>53</v>
      </c>
      <c r="C77" s="123" t="s">
        <v>54</v>
      </c>
      <c r="D77" s="123" t="s">
        <v>55</v>
      </c>
      <c r="E77" s="123" t="s">
        <v>56</v>
      </c>
      <c r="F77" s="123" t="s">
        <v>57</v>
      </c>
      <c r="G77" s="123" t="s">
        <v>127</v>
      </c>
      <c r="H77" s="124" t="s">
        <v>113</v>
      </c>
      <c r="I77" s="125">
        <v>187.5</v>
      </c>
      <c r="J77" s="125">
        <v>187.5</v>
      </c>
      <c r="K77" s="126">
        <v>0.1</v>
      </c>
      <c r="L77" s="127"/>
      <c r="M77" s="128"/>
      <c r="N77" s="129"/>
      <c r="O77" s="128">
        <f t="shared" si="8"/>
        <v>4.6875</v>
      </c>
      <c r="P77" s="128">
        <f t="shared" si="9"/>
        <v>18.75</v>
      </c>
      <c r="Q77" s="128">
        <f t="shared" si="10"/>
        <v>18.75</v>
      </c>
      <c r="R77" s="128">
        <f t="shared" si="10"/>
        <v>18.75</v>
      </c>
      <c r="S77" s="128">
        <f t="shared" si="10"/>
        <v>18.75</v>
      </c>
      <c r="T77" s="130">
        <f t="shared" si="10"/>
        <v>18.75</v>
      </c>
      <c r="U77" s="131">
        <f t="shared" si="10"/>
        <v>18.75</v>
      </c>
      <c r="V77" s="128">
        <f t="shared" si="10"/>
        <v>18.75</v>
      </c>
      <c r="W77" s="128">
        <f t="shared" si="10"/>
        <v>18.75</v>
      </c>
      <c r="X77" s="131">
        <f t="shared" si="10"/>
        <v>18.75</v>
      </c>
      <c r="Y77" s="131">
        <f t="shared" si="7"/>
        <v>14.0625</v>
      </c>
      <c r="Z77" s="128"/>
      <c r="AA77" s="128"/>
      <c r="AB77" s="128"/>
      <c r="AC77" s="131"/>
      <c r="AD77" s="132"/>
      <c r="AE77" s="211"/>
      <c r="AF77" s="133"/>
      <c r="AG77" s="133"/>
      <c r="AH77" s="133"/>
      <c r="AI77" s="133"/>
      <c r="AJ77" s="133"/>
      <c r="AK77" s="133"/>
      <c r="AL77" s="133"/>
      <c r="AM77" s="133"/>
      <c r="AN77" s="133"/>
      <c r="AO77" s="134">
        <f t="shared" si="11"/>
        <v>187.5</v>
      </c>
    </row>
    <row r="78" spans="2:41" ht="15.75" customHeight="1" x14ac:dyDescent="0.3">
      <c r="B78" s="123" t="s">
        <v>53</v>
      </c>
      <c r="C78" s="123" t="s">
        <v>54</v>
      </c>
      <c r="D78" s="123" t="s">
        <v>55</v>
      </c>
      <c r="E78" s="123" t="s">
        <v>56</v>
      </c>
      <c r="F78" s="123" t="s">
        <v>57</v>
      </c>
      <c r="G78" s="123" t="s">
        <v>128</v>
      </c>
      <c r="H78" s="124" t="s">
        <v>113</v>
      </c>
      <c r="I78" s="125">
        <v>187.5</v>
      </c>
      <c r="J78" s="125">
        <v>187.5</v>
      </c>
      <c r="K78" s="126">
        <v>0.1</v>
      </c>
      <c r="L78" s="127"/>
      <c r="M78" s="128"/>
      <c r="N78" s="129"/>
      <c r="O78" s="128">
        <f t="shared" si="8"/>
        <v>4.6875</v>
      </c>
      <c r="P78" s="128">
        <f t="shared" si="9"/>
        <v>18.75</v>
      </c>
      <c r="Q78" s="128">
        <f t="shared" si="10"/>
        <v>18.75</v>
      </c>
      <c r="R78" s="128">
        <f t="shared" si="10"/>
        <v>18.75</v>
      </c>
      <c r="S78" s="128">
        <f t="shared" si="10"/>
        <v>18.75</v>
      </c>
      <c r="T78" s="130">
        <f t="shared" si="10"/>
        <v>18.75</v>
      </c>
      <c r="U78" s="131">
        <f t="shared" si="10"/>
        <v>18.75</v>
      </c>
      <c r="V78" s="128">
        <f t="shared" si="10"/>
        <v>18.75</v>
      </c>
      <c r="W78" s="128">
        <f t="shared" si="10"/>
        <v>18.75</v>
      </c>
      <c r="X78" s="131">
        <f t="shared" si="10"/>
        <v>18.75</v>
      </c>
      <c r="Y78" s="131">
        <f t="shared" si="7"/>
        <v>14.0625</v>
      </c>
      <c r="Z78" s="128"/>
      <c r="AA78" s="128"/>
      <c r="AB78" s="128"/>
      <c r="AC78" s="131"/>
      <c r="AD78" s="132"/>
      <c r="AE78" s="211"/>
      <c r="AF78" s="133"/>
      <c r="AG78" s="133"/>
      <c r="AH78" s="133"/>
      <c r="AI78" s="133"/>
      <c r="AJ78" s="133"/>
      <c r="AK78" s="133"/>
      <c r="AL78" s="133"/>
      <c r="AM78" s="133"/>
      <c r="AN78" s="133"/>
      <c r="AO78" s="134">
        <f t="shared" si="11"/>
        <v>187.5</v>
      </c>
    </row>
    <row r="79" spans="2:41" ht="15.75" customHeight="1" x14ac:dyDescent="0.3">
      <c r="B79" s="123" t="s">
        <v>53</v>
      </c>
      <c r="C79" s="123" t="s">
        <v>54</v>
      </c>
      <c r="D79" s="123" t="s">
        <v>55</v>
      </c>
      <c r="E79" s="123" t="s">
        <v>56</v>
      </c>
      <c r="F79" s="123" t="s">
        <v>57</v>
      </c>
      <c r="G79" s="123" t="s">
        <v>129</v>
      </c>
      <c r="H79" s="124" t="s">
        <v>113</v>
      </c>
      <c r="I79" s="125">
        <v>187.5</v>
      </c>
      <c r="J79" s="125">
        <v>187.5</v>
      </c>
      <c r="K79" s="126">
        <v>0.1</v>
      </c>
      <c r="L79" s="127"/>
      <c r="M79" s="128"/>
      <c r="N79" s="129"/>
      <c r="O79" s="128">
        <f t="shared" si="8"/>
        <v>4.6875</v>
      </c>
      <c r="P79" s="128">
        <f t="shared" si="9"/>
        <v>18.75</v>
      </c>
      <c r="Q79" s="128">
        <f t="shared" si="10"/>
        <v>18.75</v>
      </c>
      <c r="R79" s="128">
        <f t="shared" si="10"/>
        <v>18.75</v>
      </c>
      <c r="S79" s="128">
        <f t="shared" si="10"/>
        <v>18.75</v>
      </c>
      <c r="T79" s="130">
        <f t="shared" si="10"/>
        <v>18.75</v>
      </c>
      <c r="U79" s="131">
        <f t="shared" si="10"/>
        <v>18.75</v>
      </c>
      <c r="V79" s="128">
        <f t="shared" si="10"/>
        <v>18.75</v>
      </c>
      <c r="W79" s="128">
        <f t="shared" si="10"/>
        <v>18.75</v>
      </c>
      <c r="X79" s="131">
        <f t="shared" si="10"/>
        <v>18.75</v>
      </c>
      <c r="Y79" s="131">
        <f t="shared" si="7"/>
        <v>14.0625</v>
      </c>
      <c r="Z79" s="128"/>
      <c r="AA79" s="128"/>
      <c r="AB79" s="128"/>
      <c r="AC79" s="131"/>
      <c r="AD79" s="132"/>
      <c r="AE79" s="211"/>
      <c r="AF79" s="133"/>
      <c r="AG79" s="133"/>
      <c r="AH79" s="133"/>
      <c r="AI79" s="133"/>
      <c r="AJ79" s="133"/>
      <c r="AK79" s="133"/>
      <c r="AL79" s="133"/>
      <c r="AM79" s="133"/>
      <c r="AN79" s="133"/>
      <c r="AO79" s="134">
        <f t="shared" si="11"/>
        <v>187.5</v>
      </c>
    </row>
    <row r="80" spans="2:41" ht="15.75" customHeight="1" x14ac:dyDescent="0.3">
      <c r="B80" s="123" t="s">
        <v>53</v>
      </c>
      <c r="C80" s="123" t="s">
        <v>54</v>
      </c>
      <c r="D80" s="123" t="s">
        <v>55</v>
      </c>
      <c r="E80" s="123" t="s">
        <v>56</v>
      </c>
      <c r="F80" s="123" t="s">
        <v>57</v>
      </c>
      <c r="G80" s="123" t="s">
        <v>130</v>
      </c>
      <c r="H80" s="124" t="s">
        <v>113</v>
      </c>
      <c r="I80" s="125">
        <v>187.5</v>
      </c>
      <c r="J80" s="125">
        <v>187.5</v>
      </c>
      <c r="K80" s="126">
        <v>0.1</v>
      </c>
      <c r="L80" s="127"/>
      <c r="M80" s="128"/>
      <c r="N80" s="129"/>
      <c r="O80" s="128">
        <f t="shared" si="8"/>
        <v>4.6875</v>
      </c>
      <c r="P80" s="128">
        <f t="shared" si="9"/>
        <v>18.75</v>
      </c>
      <c r="Q80" s="128">
        <f t="shared" si="10"/>
        <v>18.75</v>
      </c>
      <c r="R80" s="128">
        <f t="shared" si="10"/>
        <v>18.75</v>
      </c>
      <c r="S80" s="128">
        <f t="shared" si="10"/>
        <v>18.75</v>
      </c>
      <c r="T80" s="130">
        <f t="shared" si="10"/>
        <v>18.75</v>
      </c>
      <c r="U80" s="131">
        <f t="shared" si="10"/>
        <v>18.75</v>
      </c>
      <c r="V80" s="128">
        <f t="shared" si="10"/>
        <v>18.75</v>
      </c>
      <c r="W80" s="128">
        <f t="shared" si="10"/>
        <v>18.75</v>
      </c>
      <c r="X80" s="131">
        <f t="shared" si="10"/>
        <v>18.75</v>
      </c>
      <c r="Y80" s="131">
        <f t="shared" si="7"/>
        <v>14.0625</v>
      </c>
      <c r="Z80" s="128"/>
      <c r="AA80" s="128"/>
      <c r="AB80" s="128"/>
      <c r="AC80" s="131"/>
      <c r="AD80" s="132"/>
      <c r="AE80" s="211"/>
      <c r="AF80" s="133"/>
      <c r="AG80" s="133"/>
      <c r="AH80" s="133"/>
      <c r="AI80" s="133"/>
      <c r="AJ80" s="133"/>
      <c r="AK80" s="133"/>
      <c r="AL80" s="133"/>
      <c r="AM80" s="133"/>
      <c r="AN80" s="133"/>
      <c r="AO80" s="134">
        <f t="shared" si="11"/>
        <v>187.5</v>
      </c>
    </row>
    <row r="81" spans="2:41" ht="15.75" customHeight="1" x14ac:dyDescent="0.3">
      <c r="B81" s="123" t="s">
        <v>53</v>
      </c>
      <c r="C81" s="123" t="s">
        <v>54</v>
      </c>
      <c r="D81" s="123" t="s">
        <v>55</v>
      </c>
      <c r="E81" s="123" t="s">
        <v>56</v>
      </c>
      <c r="F81" s="123" t="s">
        <v>57</v>
      </c>
      <c r="G81" s="123" t="s">
        <v>131</v>
      </c>
      <c r="H81" s="124" t="s">
        <v>113</v>
      </c>
      <c r="I81" s="125">
        <v>187.5</v>
      </c>
      <c r="J81" s="125">
        <v>187.5</v>
      </c>
      <c r="K81" s="126">
        <v>0.1</v>
      </c>
      <c r="L81" s="127"/>
      <c r="M81" s="128"/>
      <c r="N81" s="129"/>
      <c r="O81" s="128">
        <f t="shared" si="8"/>
        <v>4.6875</v>
      </c>
      <c r="P81" s="128">
        <f t="shared" si="9"/>
        <v>18.75</v>
      </c>
      <c r="Q81" s="128">
        <f t="shared" si="10"/>
        <v>18.75</v>
      </c>
      <c r="R81" s="128">
        <f t="shared" si="10"/>
        <v>18.75</v>
      </c>
      <c r="S81" s="128">
        <f t="shared" si="10"/>
        <v>18.75</v>
      </c>
      <c r="T81" s="130">
        <f t="shared" si="10"/>
        <v>18.75</v>
      </c>
      <c r="U81" s="131">
        <f t="shared" si="10"/>
        <v>18.75</v>
      </c>
      <c r="V81" s="128">
        <f t="shared" si="10"/>
        <v>18.75</v>
      </c>
      <c r="W81" s="128">
        <f t="shared" si="10"/>
        <v>18.75</v>
      </c>
      <c r="X81" s="131">
        <f t="shared" si="10"/>
        <v>18.75</v>
      </c>
      <c r="Y81" s="131">
        <f t="shared" si="7"/>
        <v>14.0625</v>
      </c>
      <c r="Z81" s="128"/>
      <c r="AA81" s="128"/>
      <c r="AB81" s="128"/>
      <c r="AC81" s="131"/>
      <c r="AD81" s="132"/>
      <c r="AE81" s="211"/>
      <c r="AF81" s="133"/>
      <c r="AG81" s="133"/>
      <c r="AH81" s="133"/>
      <c r="AI81" s="133"/>
      <c r="AJ81" s="133"/>
      <c r="AK81" s="133"/>
      <c r="AL81" s="133"/>
      <c r="AM81" s="133"/>
      <c r="AN81" s="133"/>
      <c r="AO81" s="134">
        <f t="shared" si="11"/>
        <v>187.5</v>
      </c>
    </row>
    <row r="82" spans="2:41" ht="15.75" customHeight="1" x14ac:dyDescent="0.3">
      <c r="B82" s="123" t="s">
        <v>53</v>
      </c>
      <c r="C82" s="123" t="s">
        <v>54</v>
      </c>
      <c r="D82" s="123" t="s">
        <v>55</v>
      </c>
      <c r="E82" s="123" t="s">
        <v>56</v>
      </c>
      <c r="F82" s="123" t="s">
        <v>57</v>
      </c>
      <c r="G82" s="123" t="s">
        <v>132</v>
      </c>
      <c r="H82" s="124" t="s">
        <v>113</v>
      </c>
      <c r="I82" s="125">
        <v>187.5</v>
      </c>
      <c r="J82" s="125">
        <v>187.5</v>
      </c>
      <c r="K82" s="126">
        <v>0.1</v>
      </c>
      <c r="L82" s="127"/>
      <c r="M82" s="128"/>
      <c r="N82" s="129"/>
      <c r="O82" s="128">
        <f t="shared" si="8"/>
        <v>4.6875</v>
      </c>
      <c r="P82" s="128">
        <f t="shared" si="9"/>
        <v>18.75</v>
      </c>
      <c r="Q82" s="128">
        <f t="shared" si="10"/>
        <v>18.75</v>
      </c>
      <c r="R82" s="128">
        <f t="shared" si="10"/>
        <v>18.75</v>
      </c>
      <c r="S82" s="128">
        <f t="shared" si="10"/>
        <v>18.75</v>
      </c>
      <c r="T82" s="130">
        <f t="shared" si="10"/>
        <v>18.75</v>
      </c>
      <c r="U82" s="131">
        <f t="shared" si="10"/>
        <v>18.75</v>
      </c>
      <c r="V82" s="128">
        <f t="shared" si="10"/>
        <v>18.75</v>
      </c>
      <c r="W82" s="128">
        <f t="shared" si="10"/>
        <v>18.75</v>
      </c>
      <c r="X82" s="131">
        <f t="shared" si="10"/>
        <v>18.75</v>
      </c>
      <c r="Y82" s="131">
        <f t="shared" si="7"/>
        <v>14.0625</v>
      </c>
      <c r="Z82" s="128"/>
      <c r="AA82" s="128"/>
      <c r="AB82" s="128"/>
      <c r="AC82" s="131"/>
      <c r="AD82" s="132"/>
      <c r="AE82" s="211"/>
      <c r="AF82" s="133"/>
      <c r="AG82" s="133"/>
      <c r="AH82" s="133"/>
      <c r="AI82" s="133"/>
      <c r="AJ82" s="133"/>
      <c r="AK82" s="133"/>
      <c r="AL82" s="133"/>
      <c r="AM82" s="133"/>
      <c r="AN82" s="133"/>
      <c r="AO82" s="134">
        <f t="shared" si="11"/>
        <v>187.5</v>
      </c>
    </row>
    <row r="83" spans="2:41" ht="15.75" customHeight="1" x14ac:dyDescent="0.3">
      <c r="B83" s="123" t="s">
        <v>53</v>
      </c>
      <c r="C83" s="123" t="s">
        <v>54</v>
      </c>
      <c r="D83" s="123" t="s">
        <v>55</v>
      </c>
      <c r="E83" s="123" t="s">
        <v>56</v>
      </c>
      <c r="F83" s="123" t="s">
        <v>57</v>
      </c>
      <c r="G83" s="123" t="s">
        <v>133</v>
      </c>
      <c r="H83" s="124" t="s">
        <v>113</v>
      </c>
      <c r="I83" s="125">
        <v>187.5</v>
      </c>
      <c r="J83" s="125">
        <v>187.5</v>
      </c>
      <c r="K83" s="126">
        <v>0.1</v>
      </c>
      <c r="L83" s="127"/>
      <c r="M83" s="128"/>
      <c r="N83" s="129"/>
      <c r="O83" s="128">
        <f t="shared" si="8"/>
        <v>4.6875</v>
      </c>
      <c r="P83" s="128">
        <f t="shared" si="9"/>
        <v>18.75</v>
      </c>
      <c r="Q83" s="128">
        <f t="shared" si="10"/>
        <v>18.75</v>
      </c>
      <c r="R83" s="128">
        <f t="shared" si="10"/>
        <v>18.75</v>
      </c>
      <c r="S83" s="128">
        <f t="shared" si="10"/>
        <v>18.75</v>
      </c>
      <c r="T83" s="130">
        <f t="shared" si="10"/>
        <v>18.75</v>
      </c>
      <c r="U83" s="131">
        <f t="shared" si="10"/>
        <v>18.75</v>
      </c>
      <c r="V83" s="128">
        <f t="shared" si="10"/>
        <v>18.75</v>
      </c>
      <c r="W83" s="128">
        <f t="shared" si="10"/>
        <v>18.75</v>
      </c>
      <c r="X83" s="131">
        <f t="shared" si="10"/>
        <v>18.75</v>
      </c>
      <c r="Y83" s="131">
        <f t="shared" si="7"/>
        <v>14.0625</v>
      </c>
      <c r="Z83" s="128"/>
      <c r="AA83" s="128"/>
      <c r="AB83" s="128"/>
      <c r="AC83" s="131"/>
      <c r="AD83" s="132"/>
      <c r="AE83" s="211"/>
      <c r="AF83" s="133"/>
      <c r="AG83" s="133"/>
      <c r="AH83" s="133"/>
      <c r="AI83" s="133"/>
      <c r="AJ83" s="133"/>
      <c r="AK83" s="133"/>
      <c r="AL83" s="133"/>
      <c r="AM83" s="133"/>
      <c r="AN83" s="133"/>
      <c r="AO83" s="134">
        <f t="shared" si="11"/>
        <v>187.5</v>
      </c>
    </row>
    <row r="84" spans="2:41" ht="15.75" customHeight="1" x14ac:dyDescent="0.3">
      <c r="B84" s="123" t="s">
        <v>53</v>
      </c>
      <c r="C84" s="123" t="s">
        <v>54</v>
      </c>
      <c r="D84" s="123" t="s">
        <v>55</v>
      </c>
      <c r="E84" s="123" t="s">
        <v>56</v>
      </c>
      <c r="F84" s="123" t="s">
        <v>57</v>
      </c>
      <c r="G84" s="123" t="s">
        <v>134</v>
      </c>
      <c r="H84" s="124" t="s">
        <v>113</v>
      </c>
      <c r="I84" s="125">
        <v>187.5</v>
      </c>
      <c r="J84" s="125">
        <v>187.5</v>
      </c>
      <c r="K84" s="126">
        <v>0.1</v>
      </c>
      <c r="L84" s="127"/>
      <c r="M84" s="128"/>
      <c r="N84" s="129"/>
      <c r="O84" s="128">
        <f t="shared" si="8"/>
        <v>4.6875</v>
      </c>
      <c r="P84" s="128">
        <f t="shared" si="9"/>
        <v>18.75</v>
      </c>
      <c r="Q84" s="128">
        <f t="shared" si="10"/>
        <v>18.75</v>
      </c>
      <c r="R84" s="128">
        <f t="shared" si="10"/>
        <v>18.75</v>
      </c>
      <c r="S84" s="128">
        <f t="shared" si="10"/>
        <v>18.75</v>
      </c>
      <c r="T84" s="130">
        <f t="shared" si="10"/>
        <v>18.75</v>
      </c>
      <c r="U84" s="131">
        <f t="shared" si="10"/>
        <v>18.75</v>
      </c>
      <c r="V84" s="128">
        <f t="shared" si="10"/>
        <v>18.75</v>
      </c>
      <c r="W84" s="128">
        <f t="shared" si="10"/>
        <v>18.75</v>
      </c>
      <c r="X84" s="131">
        <f t="shared" si="10"/>
        <v>18.75</v>
      </c>
      <c r="Y84" s="131">
        <f t="shared" si="7"/>
        <v>14.0625</v>
      </c>
      <c r="Z84" s="128"/>
      <c r="AA84" s="128"/>
      <c r="AB84" s="128"/>
      <c r="AC84" s="131"/>
      <c r="AD84" s="132"/>
      <c r="AE84" s="211"/>
      <c r="AF84" s="133"/>
      <c r="AG84" s="133"/>
      <c r="AH84" s="133"/>
      <c r="AI84" s="133"/>
      <c r="AJ84" s="133"/>
      <c r="AK84" s="133"/>
      <c r="AL84" s="133"/>
      <c r="AM84" s="133"/>
      <c r="AN84" s="133"/>
      <c r="AO84" s="134">
        <f t="shared" si="11"/>
        <v>187.5</v>
      </c>
    </row>
    <row r="85" spans="2:41" ht="15.75" customHeight="1" x14ac:dyDescent="0.3">
      <c r="B85" s="123" t="s">
        <v>53</v>
      </c>
      <c r="C85" s="123" t="s">
        <v>54</v>
      </c>
      <c r="D85" s="123" t="s">
        <v>55</v>
      </c>
      <c r="E85" s="123" t="s">
        <v>56</v>
      </c>
      <c r="F85" s="123" t="s">
        <v>57</v>
      </c>
      <c r="G85" s="123" t="s">
        <v>135</v>
      </c>
      <c r="H85" s="124" t="s">
        <v>113</v>
      </c>
      <c r="I85" s="125">
        <v>187.5</v>
      </c>
      <c r="J85" s="125">
        <v>187.5</v>
      </c>
      <c r="K85" s="126">
        <v>0.1</v>
      </c>
      <c r="L85" s="127"/>
      <c r="M85" s="128"/>
      <c r="N85" s="129"/>
      <c r="O85" s="128">
        <f t="shared" si="8"/>
        <v>4.6875</v>
      </c>
      <c r="P85" s="128">
        <f t="shared" si="9"/>
        <v>18.75</v>
      </c>
      <c r="Q85" s="128">
        <f t="shared" si="10"/>
        <v>18.75</v>
      </c>
      <c r="R85" s="128">
        <f t="shared" si="10"/>
        <v>18.75</v>
      </c>
      <c r="S85" s="128">
        <f t="shared" si="10"/>
        <v>18.75</v>
      </c>
      <c r="T85" s="130">
        <f t="shared" si="10"/>
        <v>18.75</v>
      </c>
      <c r="U85" s="131">
        <f t="shared" si="10"/>
        <v>18.75</v>
      </c>
      <c r="V85" s="128">
        <f t="shared" si="10"/>
        <v>18.75</v>
      </c>
      <c r="W85" s="128">
        <f t="shared" si="10"/>
        <v>18.75</v>
      </c>
      <c r="X85" s="131">
        <f t="shared" si="10"/>
        <v>18.75</v>
      </c>
      <c r="Y85" s="131">
        <f t="shared" si="7"/>
        <v>14.0625</v>
      </c>
      <c r="Z85" s="128"/>
      <c r="AA85" s="128"/>
      <c r="AB85" s="128"/>
      <c r="AC85" s="131"/>
      <c r="AD85" s="132"/>
      <c r="AE85" s="211"/>
      <c r="AF85" s="133"/>
      <c r="AG85" s="133"/>
      <c r="AH85" s="133"/>
      <c r="AI85" s="133"/>
      <c r="AJ85" s="133"/>
      <c r="AK85" s="133"/>
      <c r="AL85" s="133"/>
      <c r="AM85" s="133"/>
      <c r="AN85" s="133"/>
      <c r="AO85" s="134">
        <f t="shared" si="11"/>
        <v>187.5</v>
      </c>
    </row>
    <row r="86" spans="2:41" ht="15.75" customHeight="1" x14ac:dyDescent="0.3">
      <c r="B86" s="123" t="s">
        <v>53</v>
      </c>
      <c r="C86" s="123" t="s">
        <v>54</v>
      </c>
      <c r="D86" s="123" t="s">
        <v>55</v>
      </c>
      <c r="E86" s="123" t="s">
        <v>56</v>
      </c>
      <c r="F86" s="123" t="s">
        <v>57</v>
      </c>
      <c r="G86" s="123" t="s">
        <v>136</v>
      </c>
      <c r="H86" s="124" t="s">
        <v>113</v>
      </c>
      <c r="I86" s="125">
        <v>187.5</v>
      </c>
      <c r="J86" s="125">
        <v>187.5</v>
      </c>
      <c r="K86" s="126">
        <v>0.1</v>
      </c>
      <c r="L86" s="127"/>
      <c r="M86" s="128"/>
      <c r="N86" s="129"/>
      <c r="O86" s="128">
        <f t="shared" si="8"/>
        <v>4.6875</v>
      </c>
      <c r="P86" s="128">
        <f t="shared" si="9"/>
        <v>18.75</v>
      </c>
      <c r="Q86" s="128">
        <f t="shared" si="10"/>
        <v>18.75</v>
      </c>
      <c r="R86" s="128">
        <f t="shared" si="10"/>
        <v>18.75</v>
      </c>
      <c r="S86" s="128">
        <f t="shared" si="10"/>
        <v>18.75</v>
      </c>
      <c r="T86" s="130">
        <f t="shared" si="10"/>
        <v>18.75</v>
      </c>
      <c r="U86" s="131">
        <f t="shared" si="10"/>
        <v>18.75</v>
      </c>
      <c r="V86" s="128">
        <f t="shared" si="10"/>
        <v>18.75</v>
      </c>
      <c r="W86" s="128">
        <f t="shared" si="10"/>
        <v>18.75</v>
      </c>
      <c r="X86" s="131">
        <f t="shared" si="10"/>
        <v>18.75</v>
      </c>
      <c r="Y86" s="131">
        <f t="shared" si="7"/>
        <v>14.0625</v>
      </c>
      <c r="Z86" s="128"/>
      <c r="AA86" s="128"/>
      <c r="AB86" s="128"/>
      <c r="AC86" s="131"/>
      <c r="AD86" s="132"/>
      <c r="AE86" s="211"/>
      <c r="AF86" s="133"/>
      <c r="AG86" s="133"/>
      <c r="AH86" s="133"/>
      <c r="AI86" s="133"/>
      <c r="AJ86" s="133"/>
      <c r="AK86" s="133"/>
      <c r="AL86" s="133"/>
      <c r="AM86" s="133"/>
      <c r="AN86" s="133"/>
      <c r="AO86" s="134">
        <f t="shared" si="11"/>
        <v>187.5</v>
      </c>
    </row>
    <row r="87" spans="2:41" ht="15.75" customHeight="1" x14ac:dyDescent="0.3">
      <c r="B87" s="123" t="s">
        <v>53</v>
      </c>
      <c r="C87" s="123" t="s">
        <v>54</v>
      </c>
      <c r="D87" s="123" t="s">
        <v>55</v>
      </c>
      <c r="E87" s="123" t="s">
        <v>56</v>
      </c>
      <c r="F87" s="123" t="s">
        <v>57</v>
      </c>
      <c r="G87" s="123" t="s">
        <v>137</v>
      </c>
      <c r="H87" s="124" t="s">
        <v>113</v>
      </c>
      <c r="I87" s="125">
        <v>187.5</v>
      </c>
      <c r="J87" s="125">
        <v>187.5</v>
      </c>
      <c r="K87" s="126">
        <v>0.1</v>
      </c>
      <c r="L87" s="127"/>
      <c r="M87" s="128"/>
      <c r="N87" s="129"/>
      <c r="O87" s="128">
        <f t="shared" si="8"/>
        <v>4.6875</v>
      </c>
      <c r="P87" s="128">
        <f t="shared" si="9"/>
        <v>18.75</v>
      </c>
      <c r="Q87" s="128">
        <f t="shared" si="10"/>
        <v>18.75</v>
      </c>
      <c r="R87" s="128">
        <f t="shared" si="10"/>
        <v>18.75</v>
      </c>
      <c r="S87" s="128">
        <f t="shared" si="10"/>
        <v>18.75</v>
      </c>
      <c r="T87" s="130">
        <f t="shared" si="10"/>
        <v>18.75</v>
      </c>
      <c r="U87" s="131">
        <f t="shared" si="10"/>
        <v>18.75</v>
      </c>
      <c r="V87" s="128">
        <f t="shared" si="10"/>
        <v>18.75</v>
      </c>
      <c r="W87" s="128">
        <f t="shared" si="10"/>
        <v>18.75</v>
      </c>
      <c r="X87" s="131">
        <f t="shared" si="10"/>
        <v>18.75</v>
      </c>
      <c r="Y87" s="131">
        <f t="shared" si="7"/>
        <v>14.0625</v>
      </c>
      <c r="Z87" s="128"/>
      <c r="AA87" s="128"/>
      <c r="AB87" s="128"/>
      <c r="AC87" s="131"/>
      <c r="AD87" s="132"/>
      <c r="AE87" s="211"/>
      <c r="AF87" s="133"/>
      <c r="AG87" s="133"/>
      <c r="AH87" s="133"/>
      <c r="AI87" s="133"/>
      <c r="AJ87" s="133"/>
      <c r="AK87" s="133"/>
      <c r="AL87" s="133"/>
      <c r="AM87" s="133"/>
      <c r="AN87" s="133"/>
      <c r="AO87" s="134">
        <f t="shared" si="11"/>
        <v>187.5</v>
      </c>
    </row>
    <row r="88" spans="2:41" ht="15.75" customHeight="1" x14ac:dyDescent="0.3">
      <c r="B88" s="123" t="s">
        <v>53</v>
      </c>
      <c r="C88" s="123" t="s">
        <v>54</v>
      </c>
      <c r="D88" s="123" t="s">
        <v>55</v>
      </c>
      <c r="E88" s="123" t="s">
        <v>56</v>
      </c>
      <c r="F88" s="123" t="s">
        <v>57</v>
      </c>
      <c r="G88" s="123" t="s">
        <v>138</v>
      </c>
      <c r="H88" s="124" t="s">
        <v>113</v>
      </c>
      <c r="I88" s="125">
        <v>187.5</v>
      </c>
      <c r="J88" s="125">
        <v>187.5</v>
      </c>
      <c r="K88" s="126">
        <v>0.1</v>
      </c>
      <c r="L88" s="127"/>
      <c r="M88" s="128"/>
      <c r="N88" s="129"/>
      <c r="O88" s="128">
        <f t="shared" si="8"/>
        <v>4.6875</v>
      </c>
      <c r="P88" s="128">
        <f t="shared" si="9"/>
        <v>18.75</v>
      </c>
      <c r="Q88" s="128">
        <f t="shared" ref="Q88:X103" si="12">$J88/10</f>
        <v>18.75</v>
      </c>
      <c r="R88" s="128">
        <f t="shared" si="12"/>
        <v>18.75</v>
      </c>
      <c r="S88" s="128">
        <f t="shared" si="12"/>
        <v>18.75</v>
      </c>
      <c r="T88" s="130">
        <f t="shared" si="12"/>
        <v>18.75</v>
      </c>
      <c r="U88" s="131">
        <f t="shared" si="12"/>
        <v>18.75</v>
      </c>
      <c r="V88" s="128">
        <f t="shared" si="12"/>
        <v>18.75</v>
      </c>
      <c r="W88" s="128">
        <f t="shared" si="12"/>
        <v>18.75</v>
      </c>
      <c r="X88" s="131">
        <f t="shared" si="12"/>
        <v>18.75</v>
      </c>
      <c r="Y88" s="131">
        <f t="shared" si="7"/>
        <v>14.0625</v>
      </c>
      <c r="Z88" s="128"/>
      <c r="AA88" s="128"/>
      <c r="AB88" s="128"/>
      <c r="AC88" s="131"/>
      <c r="AD88" s="132"/>
      <c r="AE88" s="211"/>
      <c r="AF88" s="133"/>
      <c r="AG88" s="133"/>
      <c r="AH88" s="133"/>
      <c r="AI88" s="133"/>
      <c r="AJ88" s="133"/>
      <c r="AK88" s="133"/>
      <c r="AL88" s="133"/>
      <c r="AM88" s="133"/>
      <c r="AN88" s="133"/>
      <c r="AO88" s="134">
        <f t="shared" si="11"/>
        <v>187.5</v>
      </c>
    </row>
    <row r="89" spans="2:41" ht="15.75" customHeight="1" x14ac:dyDescent="0.3">
      <c r="B89" s="123" t="s">
        <v>53</v>
      </c>
      <c r="C89" s="123" t="s">
        <v>54</v>
      </c>
      <c r="D89" s="123" t="s">
        <v>55</v>
      </c>
      <c r="E89" s="123" t="s">
        <v>56</v>
      </c>
      <c r="F89" s="123" t="s">
        <v>57</v>
      </c>
      <c r="G89" s="123" t="s">
        <v>139</v>
      </c>
      <c r="H89" s="124" t="s">
        <v>113</v>
      </c>
      <c r="I89" s="125">
        <v>187.5</v>
      </c>
      <c r="J89" s="125">
        <v>187.5</v>
      </c>
      <c r="K89" s="126">
        <v>0.1</v>
      </c>
      <c r="L89" s="127"/>
      <c r="M89" s="128"/>
      <c r="N89" s="129"/>
      <c r="O89" s="128">
        <f t="shared" si="8"/>
        <v>4.6875</v>
      </c>
      <c r="P89" s="128">
        <f t="shared" si="9"/>
        <v>18.75</v>
      </c>
      <c r="Q89" s="128">
        <f t="shared" si="12"/>
        <v>18.75</v>
      </c>
      <c r="R89" s="128">
        <f t="shared" si="12"/>
        <v>18.75</v>
      </c>
      <c r="S89" s="128">
        <f t="shared" si="12"/>
        <v>18.75</v>
      </c>
      <c r="T89" s="130">
        <f t="shared" si="12"/>
        <v>18.75</v>
      </c>
      <c r="U89" s="131">
        <f t="shared" si="12"/>
        <v>18.75</v>
      </c>
      <c r="V89" s="128">
        <f t="shared" si="12"/>
        <v>18.75</v>
      </c>
      <c r="W89" s="128">
        <f t="shared" si="12"/>
        <v>18.75</v>
      </c>
      <c r="X89" s="131">
        <f t="shared" si="12"/>
        <v>18.75</v>
      </c>
      <c r="Y89" s="131">
        <f t="shared" si="7"/>
        <v>14.0625</v>
      </c>
      <c r="Z89" s="128"/>
      <c r="AA89" s="128"/>
      <c r="AB89" s="128"/>
      <c r="AC89" s="131"/>
      <c r="AD89" s="132"/>
      <c r="AE89" s="211"/>
      <c r="AF89" s="133"/>
      <c r="AG89" s="133"/>
      <c r="AH89" s="133"/>
      <c r="AI89" s="133"/>
      <c r="AJ89" s="133"/>
      <c r="AK89" s="133"/>
      <c r="AL89" s="133"/>
      <c r="AM89" s="133"/>
      <c r="AN89" s="133"/>
      <c r="AO89" s="134">
        <f t="shared" si="11"/>
        <v>187.5</v>
      </c>
    </row>
    <row r="90" spans="2:41" ht="15.75" customHeight="1" x14ac:dyDescent="0.3">
      <c r="B90" s="123" t="s">
        <v>53</v>
      </c>
      <c r="C90" s="123" t="s">
        <v>54</v>
      </c>
      <c r="D90" s="123" t="s">
        <v>55</v>
      </c>
      <c r="E90" s="123" t="s">
        <v>56</v>
      </c>
      <c r="F90" s="123" t="s">
        <v>57</v>
      </c>
      <c r="G90" s="123" t="s">
        <v>140</v>
      </c>
      <c r="H90" s="124" t="s">
        <v>113</v>
      </c>
      <c r="I90" s="125">
        <v>187.5</v>
      </c>
      <c r="J90" s="125">
        <v>187.5</v>
      </c>
      <c r="K90" s="126">
        <v>0.1</v>
      </c>
      <c r="L90" s="127"/>
      <c r="M90" s="128"/>
      <c r="N90" s="129"/>
      <c r="O90" s="128">
        <f t="shared" si="8"/>
        <v>4.6875</v>
      </c>
      <c r="P90" s="128">
        <f t="shared" si="9"/>
        <v>18.75</v>
      </c>
      <c r="Q90" s="128">
        <f t="shared" si="12"/>
        <v>18.75</v>
      </c>
      <c r="R90" s="128">
        <f t="shared" si="12"/>
        <v>18.75</v>
      </c>
      <c r="S90" s="128">
        <f t="shared" si="12"/>
        <v>18.75</v>
      </c>
      <c r="T90" s="130">
        <f t="shared" si="12"/>
        <v>18.75</v>
      </c>
      <c r="U90" s="131">
        <f t="shared" si="12"/>
        <v>18.75</v>
      </c>
      <c r="V90" s="128">
        <f t="shared" si="12"/>
        <v>18.75</v>
      </c>
      <c r="W90" s="128">
        <f t="shared" si="12"/>
        <v>18.75</v>
      </c>
      <c r="X90" s="131">
        <f t="shared" si="12"/>
        <v>18.75</v>
      </c>
      <c r="Y90" s="131">
        <f t="shared" si="7"/>
        <v>14.0625</v>
      </c>
      <c r="Z90" s="128"/>
      <c r="AA90" s="128"/>
      <c r="AB90" s="128"/>
      <c r="AC90" s="131"/>
      <c r="AD90" s="132"/>
      <c r="AE90" s="211"/>
      <c r="AF90" s="133"/>
      <c r="AG90" s="133"/>
      <c r="AH90" s="133"/>
      <c r="AI90" s="133"/>
      <c r="AJ90" s="133"/>
      <c r="AK90" s="133"/>
      <c r="AL90" s="133"/>
      <c r="AM90" s="133"/>
      <c r="AN90" s="133"/>
      <c r="AO90" s="134">
        <f t="shared" si="11"/>
        <v>187.5</v>
      </c>
    </row>
    <row r="91" spans="2:41" ht="15.75" customHeight="1" x14ac:dyDescent="0.3">
      <c r="B91" s="123" t="s">
        <v>53</v>
      </c>
      <c r="C91" s="123" t="s">
        <v>54</v>
      </c>
      <c r="D91" s="123" t="s">
        <v>55</v>
      </c>
      <c r="E91" s="123" t="s">
        <v>56</v>
      </c>
      <c r="F91" s="123" t="s">
        <v>57</v>
      </c>
      <c r="G91" s="123" t="s">
        <v>141</v>
      </c>
      <c r="H91" s="124" t="s">
        <v>142</v>
      </c>
      <c r="I91" s="125">
        <v>251.98</v>
      </c>
      <c r="J91" s="125">
        <v>251.98</v>
      </c>
      <c r="K91" s="126">
        <v>0.1</v>
      </c>
      <c r="L91" s="127"/>
      <c r="M91" s="128"/>
      <c r="N91" s="129"/>
      <c r="O91" s="128">
        <f t="shared" si="8"/>
        <v>6.2994999999999992</v>
      </c>
      <c r="P91" s="128">
        <f t="shared" si="9"/>
        <v>25.198</v>
      </c>
      <c r="Q91" s="128">
        <f t="shared" si="12"/>
        <v>25.198</v>
      </c>
      <c r="R91" s="128">
        <f t="shared" si="12"/>
        <v>25.198</v>
      </c>
      <c r="S91" s="128">
        <f t="shared" si="12"/>
        <v>25.198</v>
      </c>
      <c r="T91" s="130">
        <f t="shared" si="12"/>
        <v>25.198</v>
      </c>
      <c r="U91" s="131">
        <f t="shared" si="12"/>
        <v>25.198</v>
      </c>
      <c r="V91" s="128">
        <f t="shared" si="12"/>
        <v>25.198</v>
      </c>
      <c r="W91" s="128">
        <f t="shared" si="12"/>
        <v>25.198</v>
      </c>
      <c r="X91" s="131">
        <f t="shared" si="12"/>
        <v>25.198</v>
      </c>
      <c r="Y91" s="131">
        <f t="shared" si="7"/>
        <v>18.898499999999956</v>
      </c>
      <c r="Z91" s="128"/>
      <c r="AA91" s="128"/>
      <c r="AB91" s="128"/>
      <c r="AC91" s="131"/>
      <c r="AD91" s="132"/>
      <c r="AE91" s="211"/>
      <c r="AF91" s="133"/>
      <c r="AG91" s="133"/>
      <c r="AH91" s="133"/>
      <c r="AI91" s="133"/>
      <c r="AJ91" s="133"/>
      <c r="AK91" s="133"/>
      <c r="AL91" s="133"/>
      <c r="AM91" s="133"/>
      <c r="AN91" s="133"/>
      <c r="AO91" s="134">
        <f t="shared" si="11"/>
        <v>251.98</v>
      </c>
    </row>
    <row r="92" spans="2:41" ht="15.75" customHeight="1" x14ac:dyDescent="0.3">
      <c r="B92" s="123" t="s">
        <v>53</v>
      </c>
      <c r="C92" s="123" t="s">
        <v>54</v>
      </c>
      <c r="D92" s="123" t="s">
        <v>55</v>
      </c>
      <c r="E92" s="123" t="s">
        <v>56</v>
      </c>
      <c r="F92" s="123" t="s">
        <v>57</v>
      </c>
      <c r="G92" s="123" t="s">
        <v>143</v>
      </c>
      <c r="H92" s="124" t="s">
        <v>142</v>
      </c>
      <c r="I92" s="125">
        <v>251.98</v>
      </c>
      <c r="J92" s="125">
        <v>251.98</v>
      </c>
      <c r="K92" s="126">
        <v>0.1</v>
      </c>
      <c r="L92" s="127"/>
      <c r="M92" s="128"/>
      <c r="N92" s="129"/>
      <c r="O92" s="128">
        <f t="shared" si="8"/>
        <v>6.2994999999999992</v>
      </c>
      <c r="P92" s="128">
        <f t="shared" si="9"/>
        <v>25.198</v>
      </c>
      <c r="Q92" s="128">
        <f t="shared" si="12"/>
        <v>25.198</v>
      </c>
      <c r="R92" s="128">
        <f t="shared" si="12"/>
        <v>25.198</v>
      </c>
      <c r="S92" s="128">
        <f t="shared" si="12"/>
        <v>25.198</v>
      </c>
      <c r="T92" s="130">
        <f t="shared" si="12"/>
        <v>25.198</v>
      </c>
      <c r="U92" s="131">
        <f t="shared" si="12"/>
        <v>25.198</v>
      </c>
      <c r="V92" s="128">
        <f t="shared" si="12"/>
        <v>25.198</v>
      </c>
      <c r="W92" s="128">
        <f t="shared" si="12"/>
        <v>25.198</v>
      </c>
      <c r="X92" s="131">
        <f t="shared" si="12"/>
        <v>25.198</v>
      </c>
      <c r="Y92" s="131">
        <f t="shared" si="7"/>
        <v>18.898499999999956</v>
      </c>
      <c r="Z92" s="128"/>
      <c r="AA92" s="128"/>
      <c r="AB92" s="128"/>
      <c r="AC92" s="131"/>
      <c r="AD92" s="132"/>
      <c r="AE92" s="211"/>
      <c r="AF92" s="133"/>
      <c r="AG92" s="133"/>
      <c r="AH92" s="133"/>
      <c r="AI92" s="133"/>
      <c r="AJ92" s="133"/>
      <c r="AK92" s="133"/>
      <c r="AL92" s="133"/>
      <c r="AM92" s="133"/>
      <c r="AN92" s="133"/>
      <c r="AO92" s="134">
        <f t="shared" si="11"/>
        <v>251.98</v>
      </c>
    </row>
    <row r="93" spans="2:41" ht="15.75" customHeight="1" x14ac:dyDescent="0.3">
      <c r="B93" s="123" t="s">
        <v>53</v>
      </c>
      <c r="C93" s="123" t="s">
        <v>54</v>
      </c>
      <c r="D93" s="123" t="s">
        <v>55</v>
      </c>
      <c r="E93" s="123" t="s">
        <v>56</v>
      </c>
      <c r="F93" s="123" t="s">
        <v>57</v>
      </c>
      <c r="G93" s="123" t="s">
        <v>144</v>
      </c>
      <c r="H93" s="124" t="s">
        <v>142</v>
      </c>
      <c r="I93" s="125">
        <v>251.98</v>
      </c>
      <c r="J93" s="125">
        <v>251.98</v>
      </c>
      <c r="K93" s="126">
        <v>0.1</v>
      </c>
      <c r="L93" s="127"/>
      <c r="M93" s="128"/>
      <c r="N93" s="129"/>
      <c r="O93" s="128">
        <f t="shared" si="8"/>
        <v>6.2994999999999992</v>
      </c>
      <c r="P93" s="128">
        <f t="shared" si="9"/>
        <v>25.198</v>
      </c>
      <c r="Q93" s="128">
        <f t="shared" si="12"/>
        <v>25.198</v>
      </c>
      <c r="R93" s="128">
        <f t="shared" si="12"/>
        <v>25.198</v>
      </c>
      <c r="S93" s="128">
        <f t="shared" si="12"/>
        <v>25.198</v>
      </c>
      <c r="T93" s="130">
        <f t="shared" si="12"/>
        <v>25.198</v>
      </c>
      <c r="U93" s="131">
        <f t="shared" si="12"/>
        <v>25.198</v>
      </c>
      <c r="V93" s="128">
        <f t="shared" si="12"/>
        <v>25.198</v>
      </c>
      <c r="W93" s="128">
        <f t="shared" si="12"/>
        <v>25.198</v>
      </c>
      <c r="X93" s="131">
        <f t="shared" si="12"/>
        <v>25.198</v>
      </c>
      <c r="Y93" s="131">
        <f t="shared" si="7"/>
        <v>18.898499999999956</v>
      </c>
      <c r="Z93" s="128"/>
      <c r="AA93" s="128"/>
      <c r="AB93" s="128"/>
      <c r="AC93" s="131"/>
      <c r="AD93" s="132"/>
      <c r="AE93" s="211"/>
      <c r="AF93" s="133"/>
      <c r="AG93" s="133"/>
      <c r="AH93" s="133"/>
      <c r="AI93" s="133"/>
      <c r="AJ93" s="133"/>
      <c r="AK93" s="133"/>
      <c r="AL93" s="133"/>
      <c r="AM93" s="133"/>
      <c r="AN93" s="133"/>
      <c r="AO93" s="134">
        <f t="shared" si="11"/>
        <v>251.98</v>
      </c>
    </row>
    <row r="94" spans="2:41" ht="15.75" customHeight="1" x14ac:dyDescent="0.3">
      <c r="B94" s="123" t="s">
        <v>53</v>
      </c>
      <c r="C94" s="123" t="s">
        <v>54</v>
      </c>
      <c r="D94" s="123" t="s">
        <v>55</v>
      </c>
      <c r="E94" s="123" t="s">
        <v>56</v>
      </c>
      <c r="F94" s="123" t="s">
        <v>57</v>
      </c>
      <c r="G94" s="123" t="s">
        <v>145</v>
      </c>
      <c r="H94" s="124" t="s">
        <v>142</v>
      </c>
      <c r="I94" s="125">
        <v>251.98</v>
      </c>
      <c r="J94" s="125">
        <v>251.98</v>
      </c>
      <c r="K94" s="126">
        <v>0.1</v>
      </c>
      <c r="L94" s="127"/>
      <c r="M94" s="128"/>
      <c r="N94" s="129"/>
      <c r="O94" s="128">
        <f t="shared" si="8"/>
        <v>6.2994999999999992</v>
      </c>
      <c r="P94" s="128">
        <f t="shared" si="9"/>
        <v>25.198</v>
      </c>
      <c r="Q94" s="128">
        <f t="shared" si="12"/>
        <v>25.198</v>
      </c>
      <c r="R94" s="128">
        <f t="shared" si="12"/>
        <v>25.198</v>
      </c>
      <c r="S94" s="128">
        <f t="shared" si="12"/>
        <v>25.198</v>
      </c>
      <c r="T94" s="130">
        <f t="shared" si="12"/>
        <v>25.198</v>
      </c>
      <c r="U94" s="131">
        <f t="shared" si="12"/>
        <v>25.198</v>
      </c>
      <c r="V94" s="128">
        <f t="shared" si="12"/>
        <v>25.198</v>
      </c>
      <c r="W94" s="128">
        <f t="shared" si="12"/>
        <v>25.198</v>
      </c>
      <c r="X94" s="131">
        <f t="shared" si="12"/>
        <v>25.198</v>
      </c>
      <c r="Y94" s="131">
        <f t="shared" si="7"/>
        <v>18.898499999999956</v>
      </c>
      <c r="Z94" s="128"/>
      <c r="AA94" s="128"/>
      <c r="AB94" s="128"/>
      <c r="AC94" s="131"/>
      <c r="AD94" s="132"/>
      <c r="AE94" s="211"/>
      <c r="AF94" s="133"/>
      <c r="AG94" s="133"/>
      <c r="AH94" s="133"/>
      <c r="AI94" s="133"/>
      <c r="AJ94" s="133"/>
      <c r="AK94" s="133"/>
      <c r="AL94" s="133"/>
      <c r="AM94" s="133"/>
      <c r="AN94" s="133"/>
      <c r="AO94" s="134">
        <f t="shared" si="11"/>
        <v>251.98</v>
      </c>
    </row>
    <row r="95" spans="2:41" ht="15.75" customHeight="1" x14ac:dyDescent="0.3">
      <c r="B95" s="123" t="s">
        <v>53</v>
      </c>
      <c r="C95" s="123" t="s">
        <v>54</v>
      </c>
      <c r="D95" s="123" t="s">
        <v>55</v>
      </c>
      <c r="E95" s="123" t="s">
        <v>56</v>
      </c>
      <c r="F95" s="123" t="s">
        <v>57</v>
      </c>
      <c r="G95" s="123" t="s">
        <v>146</v>
      </c>
      <c r="H95" s="124" t="s">
        <v>142</v>
      </c>
      <c r="I95" s="125">
        <v>251.98</v>
      </c>
      <c r="J95" s="125">
        <v>251.98</v>
      </c>
      <c r="K95" s="126">
        <v>0.1</v>
      </c>
      <c r="L95" s="127"/>
      <c r="M95" s="128"/>
      <c r="N95" s="129"/>
      <c r="O95" s="128">
        <f t="shared" si="8"/>
        <v>6.2994999999999992</v>
      </c>
      <c r="P95" s="128">
        <f t="shared" si="9"/>
        <v>25.198</v>
      </c>
      <c r="Q95" s="128">
        <f t="shared" si="12"/>
        <v>25.198</v>
      </c>
      <c r="R95" s="128">
        <f t="shared" si="12"/>
        <v>25.198</v>
      </c>
      <c r="S95" s="128">
        <f t="shared" si="12"/>
        <v>25.198</v>
      </c>
      <c r="T95" s="130">
        <f t="shared" si="12"/>
        <v>25.198</v>
      </c>
      <c r="U95" s="131">
        <f t="shared" si="12"/>
        <v>25.198</v>
      </c>
      <c r="V95" s="128">
        <f t="shared" si="12"/>
        <v>25.198</v>
      </c>
      <c r="W95" s="128">
        <f t="shared" si="12"/>
        <v>25.198</v>
      </c>
      <c r="X95" s="131">
        <f t="shared" si="12"/>
        <v>25.198</v>
      </c>
      <c r="Y95" s="131">
        <f t="shared" si="7"/>
        <v>18.898499999999956</v>
      </c>
      <c r="Z95" s="128"/>
      <c r="AA95" s="128"/>
      <c r="AB95" s="128"/>
      <c r="AC95" s="131"/>
      <c r="AD95" s="132"/>
      <c r="AE95" s="211"/>
      <c r="AF95" s="133"/>
      <c r="AG95" s="133"/>
      <c r="AH95" s="133"/>
      <c r="AI95" s="133"/>
      <c r="AJ95" s="133"/>
      <c r="AK95" s="133"/>
      <c r="AL95" s="133"/>
      <c r="AM95" s="133"/>
      <c r="AN95" s="133"/>
      <c r="AO95" s="134">
        <f t="shared" si="11"/>
        <v>251.98</v>
      </c>
    </row>
    <row r="96" spans="2:41" ht="15.75" customHeight="1" x14ac:dyDescent="0.3">
      <c r="B96" s="123" t="s">
        <v>53</v>
      </c>
      <c r="C96" s="123" t="s">
        <v>54</v>
      </c>
      <c r="D96" s="123" t="s">
        <v>55</v>
      </c>
      <c r="E96" s="123" t="s">
        <v>56</v>
      </c>
      <c r="F96" s="123" t="s">
        <v>57</v>
      </c>
      <c r="G96" s="123" t="s">
        <v>147</v>
      </c>
      <c r="H96" s="124" t="s">
        <v>142</v>
      </c>
      <c r="I96" s="125">
        <v>251.98</v>
      </c>
      <c r="J96" s="125">
        <v>251.98</v>
      </c>
      <c r="K96" s="126">
        <v>0.1</v>
      </c>
      <c r="L96" s="127"/>
      <c r="M96" s="128"/>
      <c r="N96" s="129"/>
      <c r="O96" s="128">
        <f t="shared" si="8"/>
        <v>6.2994999999999992</v>
      </c>
      <c r="P96" s="128">
        <f t="shared" si="9"/>
        <v>25.198</v>
      </c>
      <c r="Q96" s="128">
        <f t="shared" si="12"/>
        <v>25.198</v>
      </c>
      <c r="R96" s="128">
        <f t="shared" si="12"/>
        <v>25.198</v>
      </c>
      <c r="S96" s="128">
        <f t="shared" si="12"/>
        <v>25.198</v>
      </c>
      <c r="T96" s="130">
        <f t="shared" si="12"/>
        <v>25.198</v>
      </c>
      <c r="U96" s="131">
        <f t="shared" si="12"/>
        <v>25.198</v>
      </c>
      <c r="V96" s="128">
        <f t="shared" si="12"/>
        <v>25.198</v>
      </c>
      <c r="W96" s="128">
        <f t="shared" si="12"/>
        <v>25.198</v>
      </c>
      <c r="X96" s="131">
        <f t="shared" si="12"/>
        <v>25.198</v>
      </c>
      <c r="Y96" s="131">
        <f t="shared" si="7"/>
        <v>18.898499999999956</v>
      </c>
      <c r="Z96" s="128"/>
      <c r="AA96" s="128"/>
      <c r="AB96" s="128"/>
      <c r="AC96" s="131"/>
      <c r="AD96" s="132"/>
      <c r="AE96" s="211"/>
      <c r="AF96" s="133"/>
      <c r="AG96" s="133"/>
      <c r="AH96" s="133"/>
      <c r="AI96" s="133"/>
      <c r="AJ96" s="133"/>
      <c r="AK96" s="133"/>
      <c r="AL96" s="133"/>
      <c r="AM96" s="133"/>
      <c r="AN96" s="133"/>
      <c r="AO96" s="134">
        <f t="shared" si="11"/>
        <v>251.98</v>
      </c>
    </row>
    <row r="97" spans="2:41" ht="15.75" customHeight="1" x14ac:dyDescent="0.3">
      <c r="B97" s="123" t="s">
        <v>53</v>
      </c>
      <c r="C97" s="123" t="s">
        <v>54</v>
      </c>
      <c r="D97" s="123" t="s">
        <v>55</v>
      </c>
      <c r="E97" s="123" t="s">
        <v>56</v>
      </c>
      <c r="F97" s="123" t="s">
        <v>57</v>
      </c>
      <c r="G97" s="123" t="s">
        <v>148</v>
      </c>
      <c r="H97" s="124" t="s">
        <v>142</v>
      </c>
      <c r="I97" s="125">
        <v>311.20999999999998</v>
      </c>
      <c r="J97" s="125">
        <v>311.20999999999998</v>
      </c>
      <c r="K97" s="126">
        <v>0.1</v>
      </c>
      <c r="L97" s="127"/>
      <c r="M97" s="128"/>
      <c r="N97" s="129"/>
      <c r="O97" s="128">
        <f t="shared" si="8"/>
        <v>7.7802499999999997</v>
      </c>
      <c r="P97" s="128">
        <f t="shared" si="9"/>
        <v>31.120999999999999</v>
      </c>
      <c r="Q97" s="128">
        <f t="shared" si="12"/>
        <v>31.120999999999999</v>
      </c>
      <c r="R97" s="128">
        <f t="shared" si="12"/>
        <v>31.120999999999999</v>
      </c>
      <c r="S97" s="128">
        <f t="shared" si="12"/>
        <v>31.120999999999999</v>
      </c>
      <c r="T97" s="130">
        <f t="shared" si="12"/>
        <v>31.120999999999999</v>
      </c>
      <c r="U97" s="131">
        <f t="shared" si="12"/>
        <v>31.120999999999999</v>
      </c>
      <c r="V97" s="128">
        <f t="shared" si="12"/>
        <v>31.120999999999999</v>
      </c>
      <c r="W97" s="128">
        <f t="shared" si="12"/>
        <v>31.120999999999999</v>
      </c>
      <c r="X97" s="131">
        <f t="shared" si="12"/>
        <v>31.120999999999999</v>
      </c>
      <c r="Y97" s="131">
        <f t="shared" si="7"/>
        <v>23.340749999999957</v>
      </c>
      <c r="Z97" s="128"/>
      <c r="AA97" s="128"/>
      <c r="AB97" s="128"/>
      <c r="AC97" s="131"/>
      <c r="AD97" s="132"/>
      <c r="AE97" s="211"/>
      <c r="AF97" s="133"/>
      <c r="AG97" s="133"/>
      <c r="AH97" s="133"/>
      <c r="AI97" s="133"/>
      <c r="AJ97" s="133"/>
      <c r="AK97" s="133"/>
      <c r="AL97" s="133"/>
      <c r="AM97" s="133"/>
      <c r="AN97" s="133"/>
      <c r="AO97" s="134">
        <f t="shared" si="11"/>
        <v>311.20999999999998</v>
      </c>
    </row>
    <row r="98" spans="2:41" ht="15.75" customHeight="1" x14ac:dyDescent="0.3">
      <c r="B98" s="123" t="s">
        <v>53</v>
      </c>
      <c r="C98" s="123" t="s">
        <v>54</v>
      </c>
      <c r="D98" s="123" t="s">
        <v>55</v>
      </c>
      <c r="E98" s="123" t="s">
        <v>56</v>
      </c>
      <c r="F98" s="123" t="s">
        <v>57</v>
      </c>
      <c r="G98" s="123" t="s">
        <v>149</v>
      </c>
      <c r="H98" s="124" t="s">
        <v>142</v>
      </c>
      <c r="I98" s="125">
        <v>311.20999999999998</v>
      </c>
      <c r="J98" s="125">
        <v>311.20999999999998</v>
      </c>
      <c r="K98" s="126">
        <v>0.1</v>
      </c>
      <c r="L98" s="127"/>
      <c r="M98" s="128"/>
      <c r="N98" s="129"/>
      <c r="O98" s="128">
        <f t="shared" si="8"/>
        <v>7.7802499999999997</v>
      </c>
      <c r="P98" s="128">
        <f t="shared" si="9"/>
        <v>31.120999999999999</v>
      </c>
      <c r="Q98" s="128">
        <f t="shared" si="12"/>
        <v>31.120999999999999</v>
      </c>
      <c r="R98" s="128">
        <f t="shared" si="12"/>
        <v>31.120999999999999</v>
      </c>
      <c r="S98" s="128">
        <f t="shared" si="12"/>
        <v>31.120999999999999</v>
      </c>
      <c r="T98" s="130">
        <f t="shared" si="12"/>
        <v>31.120999999999999</v>
      </c>
      <c r="U98" s="131">
        <f t="shared" si="12"/>
        <v>31.120999999999999</v>
      </c>
      <c r="V98" s="128">
        <f t="shared" si="12"/>
        <v>31.120999999999999</v>
      </c>
      <c r="W98" s="128">
        <f t="shared" si="12"/>
        <v>31.120999999999999</v>
      </c>
      <c r="X98" s="131">
        <f t="shared" si="12"/>
        <v>31.120999999999999</v>
      </c>
      <c r="Y98" s="131">
        <f t="shared" si="7"/>
        <v>23.340749999999957</v>
      </c>
      <c r="Z98" s="128"/>
      <c r="AA98" s="128"/>
      <c r="AB98" s="128"/>
      <c r="AC98" s="131"/>
      <c r="AD98" s="132"/>
      <c r="AE98" s="211"/>
      <c r="AF98" s="133"/>
      <c r="AG98" s="133"/>
      <c r="AH98" s="133"/>
      <c r="AI98" s="133"/>
      <c r="AJ98" s="133"/>
      <c r="AK98" s="133"/>
      <c r="AL98" s="133"/>
      <c r="AM98" s="133"/>
      <c r="AN98" s="133"/>
      <c r="AO98" s="134">
        <f t="shared" si="11"/>
        <v>311.20999999999998</v>
      </c>
    </row>
    <row r="99" spans="2:41" ht="15.75" customHeight="1" x14ac:dyDescent="0.3">
      <c r="B99" s="123" t="s">
        <v>53</v>
      </c>
      <c r="C99" s="123" t="s">
        <v>54</v>
      </c>
      <c r="D99" s="123" t="s">
        <v>55</v>
      </c>
      <c r="E99" s="123" t="s">
        <v>56</v>
      </c>
      <c r="F99" s="123" t="s">
        <v>57</v>
      </c>
      <c r="G99" s="123" t="s">
        <v>150</v>
      </c>
      <c r="H99" s="124" t="s">
        <v>142</v>
      </c>
      <c r="I99" s="125">
        <v>311.20999999999998</v>
      </c>
      <c r="J99" s="125">
        <v>311.20999999999998</v>
      </c>
      <c r="K99" s="126">
        <v>0.1</v>
      </c>
      <c r="L99" s="127"/>
      <c r="M99" s="128"/>
      <c r="N99" s="129"/>
      <c r="O99" s="128">
        <f t="shared" si="8"/>
        <v>7.7802499999999997</v>
      </c>
      <c r="P99" s="128">
        <f t="shared" si="9"/>
        <v>31.120999999999999</v>
      </c>
      <c r="Q99" s="128">
        <f t="shared" si="12"/>
        <v>31.120999999999999</v>
      </c>
      <c r="R99" s="128">
        <f t="shared" si="12"/>
        <v>31.120999999999999</v>
      </c>
      <c r="S99" s="128">
        <f t="shared" si="12"/>
        <v>31.120999999999999</v>
      </c>
      <c r="T99" s="130">
        <f t="shared" si="12"/>
        <v>31.120999999999999</v>
      </c>
      <c r="U99" s="131">
        <f t="shared" si="12"/>
        <v>31.120999999999999</v>
      </c>
      <c r="V99" s="128">
        <f t="shared" si="12"/>
        <v>31.120999999999999</v>
      </c>
      <c r="W99" s="128">
        <f t="shared" si="12"/>
        <v>31.120999999999999</v>
      </c>
      <c r="X99" s="131">
        <f t="shared" si="12"/>
        <v>31.120999999999999</v>
      </c>
      <c r="Y99" s="131">
        <f t="shared" si="7"/>
        <v>23.340749999999957</v>
      </c>
      <c r="Z99" s="128"/>
      <c r="AA99" s="128"/>
      <c r="AB99" s="128"/>
      <c r="AC99" s="131"/>
      <c r="AD99" s="132"/>
      <c r="AE99" s="211"/>
      <c r="AF99" s="133"/>
      <c r="AG99" s="133"/>
      <c r="AH99" s="133"/>
      <c r="AI99" s="133"/>
      <c r="AJ99" s="133"/>
      <c r="AK99" s="133"/>
      <c r="AL99" s="133"/>
      <c r="AM99" s="133"/>
      <c r="AN99" s="133"/>
      <c r="AO99" s="134">
        <f t="shared" si="11"/>
        <v>311.20999999999998</v>
      </c>
    </row>
    <row r="100" spans="2:41" ht="15.75" customHeight="1" x14ac:dyDescent="0.3">
      <c r="B100" s="123" t="s">
        <v>53</v>
      </c>
      <c r="C100" s="123" t="s">
        <v>54</v>
      </c>
      <c r="D100" s="123" t="s">
        <v>55</v>
      </c>
      <c r="E100" s="123" t="s">
        <v>56</v>
      </c>
      <c r="F100" s="123" t="s">
        <v>57</v>
      </c>
      <c r="G100" s="123" t="s">
        <v>151</v>
      </c>
      <c r="H100" s="124" t="s">
        <v>152</v>
      </c>
      <c r="I100" s="125">
        <v>129.74</v>
      </c>
      <c r="J100" s="125">
        <v>129.74</v>
      </c>
      <c r="K100" s="126">
        <v>0.1</v>
      </c>
      <c r="L100" s="127"/>
      <c r="M100" s="128"/>
      <c r="N100" s="129"/>
      <c r="O100" s="128">
        <f t="shared" si="8"/>
        <v>3.2434999999999996</v>
      </c>
      <c r="P100" s="128">
        <f t="shared" si="9"/>
        <v>12.974</v>
      </c>
      <c r="Q100" s="128">
        <f t="shared" si="12"/>
        <v>12.974</v>
      </c>
      <c r="R100" s="128">
        <f t="shared" si="12"/>
        <v>12.974</v>
      </c>
      <c r="S100" s="128">
        <f t="shared" si="12"/>
        <v>12.974</v>
      </c>
      <c r="T100" s="130">
        <f t="shared" si="12"/>
        <v>12.974</v>
      </c>
      <c r="U100" s="131">
        <f t="shared" si="12"/>
        <v>12.974</v>
      </c>
      <c r="V100" s="128">
        <f t="shared" si="12"/>
        <v>12.974</v>
      </c>
      <c r="W100" s="128">
        <f t="shared" si="12"/>
        <v>12.974</v>
      </c>
      <c r="X100" s="131">
        <f t="shared" si="12"/>
        <v>12.974</v>
      </c>
      <c r="Y100" s="131">
        <f t="shared" si="7"/>
        <v>9.7304999999999922</v>
      </c>
      <c r="Z100" s="128"/>
      <c r="AA100" s="128"/>
      <c r="AB100" s="128"/>
      <c r="AC100" s="131"/>
      <c r="AD100" s="132"/>
      <c r="AE100" s="211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4">
        <f t="shared" si="11"/>
        <v>129.74</v>
      </c>
    </row>
    <row r="101" spans="2:41" ht="15.75" customHeight="1" x14ac:dyDescent="0.3">
      <c r="B101" s="123" t="s">
        <v>53</v>
      </c>
      <c r="C101" s="123" t="s">
        <v>54</v>
      </c>
      <c r="D101" s="123" t="s">
        <v>55</v>
      </c>
      <c r="E101" s="123" t="s">
        <v>56</v>
      </c>
      <c r="F101" s="123" t="s">
        <v>57</v>
      </c>
      <c r="G101" s="123" t="s">
        <v>153</v>
      </c>
      <c r="H101" s="124" t="s">
        <v>152</v>
      </c>
      <c r="I101" s="125">
        <v>129.74</v>
      </c>
      <c r="J101" s="125">
        <v>129.74</v>
      </c>
      <c r="K101" s="126">
        <v>0.1</v>
      </c>
      <c r="L101" s="127"/>
      <c r="M101" s="128"/>
      <c r="N101" s="129"/>
      <c r="O101" s="128">
        <f t="shared" si="8"/>
        <v>3.2434999999999996</v>
      </c>
      <c r="P101" s="128">
        <f t="shared" si="9"/>
        <v>12.974</v>
      </c>
      <c r="Q101" s="128">
        <f t="shared" si="12"/>
        <v>12.974</v>
      </c>
      <c r="R101" s="128">
        <f t="shared" si="12"/>
        <v>12.974</v>
      </c>
      <c r="S101" s="128">
        <f t="shared" si="12"/>
        <v>12.974</v>
      </c>
      <c r="T101" s="130">
        <f t="shared" si="12"/>
        <v>12.974</v>
      </c>
      <c r="U101" s="131">
        <f t="shared" si="12"/>
        <v>12.974</v>
      </c>
      <c r="V101" s="128">
        <f t="shared" si="12"/>
        <v>12.974</v>
      </c>
      <c r="W101" s="128">
        <f t="shared" si="12"/>
        <v>12.974</v>
      </c>
      <c r="X101" s="131">
        <f t="shared" si="12"/>
        <v>12.974</v>
      </c>
      <c r="Y101" s="131">
        <f t="shared" si="7"/>
        <v>9.7304999999999922</v>
      </c>
      <c r="Z101" s="128"/>
      <c r="AA101" s="128"/>
      <c r="AB101" s="128"/>
      <c r="AC101" s="131"/>
      <c r="AD101" s="132"/>
      <c r="AE101" s="211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4">
        <f t="shared" si="11"/>
        <v>129.74</v>
      </c>
    </row>
    <row r="102" spans="2:41" ht="15.75" customHeight="1" x14ac:dyDescent="0.3">
      <c r="B102" s="123" t="s">
        <v>53</v>
      </c>
      <c r="C102" s="123" t="s">
        <v>54</v>
      </c>
      <c r="D102" s="123" t="s">
        <v>55</v>
      </c>
      <c r="E102" s="123" t="s">
        <v>56</v>
      </c>
      <c r="F102" s="123" t="s">
        <v>57</v>
      </c>
      <c r="G102" s="123" t="s">
        <v>154</v>
      </c>
      <c r="H102" s="124" t="s">
        <v>152</v>
      </c>
      <c r="I102" s="125">
        <v>129.74</v>
      </c>
      <c r="J102" s="125">
        <v>129.74</v>
      </c>
      <c r="K102" s="126">
        <v>0.1</v>
      </c>
      <c r="L102" s="127"/>
      <c r="M102" s="128"/>
      <c r="N102" s="129"/>
      <c r="O102" s="128">
        <f t="shared" si="8"/>
        <v>3.2434999999999996</v>
      </c>
      <c r="P102" s="128">
        <f t="shared" si="9"/>
        <v>12.974</v>
      </c>
      <c r="Q102" s="128">
        <f t="shared" si="12"/>
        <v>12.974</v>
      </c>
      <c r="R102" s="128">
        <f t="shared" si="12"/>
        <v>12.974</v>
      </c>
      <c r="S102" s="128">
        <f t="shared" si="12"/>
        <v>12.974</v>
      </c>
      <c r="T102" s="130">
        <f t="shared" si="12"/>
        <v>12.974</v>
      </c>
      <c r="U102" s="131">
        <f t="shared" si="12"/>
        <v>12.974</v>
      </c>
      <c r="V102" s="128">
        <f t="shared" si="12"/>
        <v>12.974</v>
      </c>
      <c r="W102" s="128">
        <f t="shared" si="12"/>
        <v>12.974</v>
      </c>
      <c r="X102" s="131">
        <f t="shared" si="12"/>
        <v>12.974</v>
      </c>
      <c r="Y102" s="131">
        <f t="shared" si="7"/>
        <v>9.7304999999999922</v>
      </c>
      <c r="Z102" s="128"/>
      <c r="AA102" s="128"/>
      <c r="AB102" s="128"/>
      <c r="AC102" s="131"/>
      <c r="AD102" s="132"/>
      <c r="AE102" s="211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4">
        <f t="shared" si="11"/>
        <v>129.74</v>
      </c>
    </row>
    <row r="103" spans="2:41" ht="15.75" customHeight="1" x14ac:dyDescent="0.3">
      <c r="B103" s="123" t="s">
        <v>53</v>
      </c>
      <c r="C103" s="123" t="s">
        <v>54</v>
      </c>
      <c r="D103" s="123" t="s">
        <v>55</v>
      </c>
      <c r="E103" s="123" t="s">
        <v>56</v>
      </c>
      <c r="F103" s="123" t="s">
        <v>57</v>
      </c>
      <c r="G103" s="123" t="s">
        <v>155</v>
      </c>
      <c r="H103" s="124" t="s">
        <v>152</v>
      </c>
      <c r="I103" s="125">
        <v>129.74</v>
      </c>
      <c r="J103" s="125">
        <v>129.74</v>
      </c>
      <c r="K103" s="126">
        <v>0.1</v>
      </c>
      <c r="L103" s="127"/>
      <c r="M103" s="128"/>
      <c r="N103" s="129"/>
      <c r="O103" s="128">
        <f t="shared" si="8"/>
        <v>3.2434999999999996</v>
      </c>
      <c r="P103" s="128">
        <f t="shared" si="9"/>
        <v>12.974</v>
      </c>
      <c r="Q103" s="128">
        <f t="shared" si="12"/>
        <v>12.974</v>
      </c>
      <c r="R103" s="128">
        <f t="shared" si="12"/>
        <v>12.974</v>
      </c>
      <c r="S103" s="128">
        <f t="shared" si="12"/>
        <v>12.974</v>
      </c>
      <c r="T103" s="130">
        <f t="shared" si="12"/>
        <v>12.974</v>
      </c>
      <c r="U103" s="131">
        <f t="shared" si="12"/>
        <v>12.974</v>
      </c>
      <c r="V103" s="128">
        <f t="shared" si="12"/>
        <v>12.974</v>
      </c>
      <c r="W103" s="128">
        <f t="shared" si="12"/>
        <v>12.974</v>
      </c>
      <c r="X103" s="131">
        <f t="shared" si="12"/>
        <v>12.974</v>
      </c>
      <c r="Y103" s="131">
        <f t="shared" si="7"/>
        <v>9.7304999999999922</v>
      </c>
      <c r="Z103" s="128"/>
      <c r="AA103" s="128"/>
      <c r="AB103" s="128"/>
      <c r="AC103" s="131"/>
      <c r="AD103" s="132"/>
      <c r="AE103" s="211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4">
        <f t="shared" si="11"/>
        <v>129.74</v>
      </c>
    </row>
    <row r="104" spans="2:41" ht="15.75" customHeight="1" x14ac:dyDescent="0.3">
      <c r="B104" s="123" t="s">
        <v>53</v>
      </c>
      <c r="C104" s="123" t="s">
        <v>54</v>
      </c>
      <c r="D104" s="123" t="s">
        <v>55</v>
      </c>
      <c r="E104" s="123" t="s">
        <v>56</v>
      </c>
      <c r="F104" s="123" t="s">
        <v>57</v>
      </c>
      <c r="G104" s="123" t="s">
        <v>156</v>
      </c>
      <c r="H104" s="124" t="s">
        <v>152</v>
      </c>
      <c r="I104" s="125">
        <v>129.74</v>
      </c>
      <c r="J104" s="125">
        <v>129.74</v>
      </c>
      <c r="K104" s="126">
        <v>0.1</v>
      </c>
      <c r="L104" s="127"/>
      <c r="M104" s="128"/>
      <c r="N104" s="129"/>
      <c r="O104" s="128">
        <f t="shared" si="8"/>
        <v>3.2434999999999996</v>
      </c>
      <c r="P104" s="128">
        <f t="shared" si="9"/>
        <v>12.974</v>
      </c>
      <c r="Q104" s="128">
        <f t="shared" ref="Q104:X119" si="13">$J104/10</f>
        <v>12.974</v>
      </c>
      <c r="R104" s="128">
        <f t="shared" si="13"/>
        <v>12.974</v>
      </c>
      <c r="S104" s="128">
        <f t="shared" si="13"/>
        <v>12.974</v>
      </c>
      <c r="T104" s="130">
        <f t="shared" si="13"/>
        <v>12.974</v>
      </c>
      <c r="U104" s="131">
        <f t="shared" si="13"/>
        <v>12.974</v>
      </c>
      <c r="V104" s="128">
        <f t="shared" si="13"/>
        <v>12.974</v>
      </c>
      <c r="W104" s="128">
        <f t="shared" si="13"/>
        <v>12.974</v>
      </c>
      <c r="X104" s="131">
        <f t="shared" si="13"/>
        <v>12.974</v>
      </c>
      <c r="Y104" s="131">
        <f t="shared" si="7"/>
        <v>9.7304999999999922</v>
      </c>
      <c r="Z104" s="128"/>
      <c r="AA104" s="128"/>
      <c r="AB104" s="128"/>
      <c r="AC104" s="131"/>
      <c r="AD104" s="132"/>
      <c r="AE104" s="211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4">
        <f t="shared" si="11"/>
        <v>129.74</v>
      </c>
    </row>
    <row r="105" spans="2:41" ht="15.75" customHeight="1" x14ac:dyDescent="0.3">
      <c r="B105" s="123" t="s">
        <v>53</v>
      </c>
      <c r="C105" s="123" t="s">
        <v>54</v>
      </c>
      <c r="D105" s="123" t="s">
        <v>55</v>
      </c>
      <c r="E105" s="123" t="s">
        <v>56</v>
      </c>
      <c r="F105" s="123" t="s">
        <v>57</v>
      </c>
      <c r="G105" s="123" t="s">
        <v>157</v>
      </c>
      <c r="H105" s="124" t="s">
        <v>152</v>
      </c>
      <c r="I105" s="125">
        <v>129.74</v>
      </c>
      <c r="J105" s="125">
        <v>129.74</v>
      </c>
      <c r="K105" s="126">
        <v>0.1</v>
      </c>
      <c r="L105" s="127"/>
      <c r="M105" s="128"/>
      <c r="N105" s="129"/>
      <c r="O105" s="128">
        <f t="shared" si="8"/>
        <v>3.2434999999999996</v>
      </c>
      <c r="P105" s="128">
        <f t="shared" si="9"/>
        <v>12.974</v>
      </c>
      <c r="Q105" s="128">
        <f t="shared" si="13"/>
        <v>12.974</v>
      </c>
      <c r="R105" s="128">
        <f t="shared" si="13"/>
        <v>12.974</v>
      </c>
      <c r="S105" s="128">
        <f t="shared" si="13"/>
        <v>12.974</v>
      </c>
      <c r="T105" s="130">
        <f t="shared" si="13"/>
        <v>12.974</v>
      </c>
      <c r="U105" s="131">
        <f t="shared" si="13"/>
        <v>12.974</v>
      </c>
      <c r="V105" s="128">
        <f t="shared" si="13"/>
        <v>12.974</v>
      </c>
      <c r="W105" s="128">
        <f t="shared" si="13"/>
        <v>12.974</v>
      </c>
      <c r="X105" s="131">
        <f t="shared" si="13"/>
        <v>12.974</v>
      </c>
      <c r="Y105" s="131">
        <f t="shared" si="7"/>
        <v>9.7304999999999922</v>
      </c>
      <c r="Z105" s="128"/>
      <c r="AA105" s="128"/>
      <c r="AB105" s="128"/>
      <c r="AC105" s="131"/>
      <c r="AD105" s="132"/>
      <c r="AE105" s="211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4">
        <f t="shared" si="11"/>
        <v>129.74</v>
      </c>
    </row>
    <row r="106" spans="2:41" ht="15.75" customHeight="1" x14ac:dyDescent="0.3">
      <c r="B106" s="123" t="s">
        <v>53</v>
      </c>
      <c r="C106" s="123" t="s">
        <v>54</v>
      </c>
      <c r="D106" s="123" t="s">
        <v>55</v>
      </c>
      <c r="E106" s="123" t="s">
        <v>56</v>
      </c>
      <c r="F106" s="123" t="s">
        <v>57</v>
      </c>
      <c r="G106" s="123" t="s">
        <v>158</v>
      </c>
      <c r="H106" s="124" t="s">
        <v>152</v>
      </c>
      <c r="I106" s="125">
        <v>129.74</v>
      </c>
      <c r="J106" s="125">
        <v>129.74</v>
      </c>
      <c r="K106" s="126">
        <v>0.1</v>
      </c>
      <c r="L106" s="127"/>
      <c r="M106" s="128"/>
      <c r="N106" s="129"/>
      <c r="O106" s="128">
        <f t="shared" si="8"/>
        <v>3.2434999999999996</v>
      </c>
      <c r="P106" s="128">
        <f t="shared" si="9"/>
        <v>12.974</v>
      </c>
      <c r="Q106" s="128">
        <f t="shared" si="13"/>
        <v>12.974</v>
      </c>
      <c r="R106" s="128">
        <f t="shared" si="13"/>
        <v>12.974</v>
      </c>
      <c r="S106" s="128">
        <f t="shared" si="13"/>
        <v>12.974</v>
      </c>
      <c r="T106" s="130">
        <f t="shared" si="13"/>
        <v>12.974</v>
      </c>
      <c r="U106" s="131">
        <f t="shared" si="13"/>
        <v>12.974</v>
      </c>
      <c r="V106" s="128">
        <f t="shared" si="13"/>
        <v>12.974</v>
      </c>
      <c r="W106" s="128">
        <f t="shared" si="13"/>
        <v>12.974</v>
      </c>
      <c r="X106" s="131">
        <f t="shared" si="13"/>
        <v>12.974</v>
      </c>
      <c r="Y106" s="131">
        <f t="shared" ref="Y106:Y169" si="14">J106-SUM(O106:X106)</f>
        <v>9.7304999999999922</v>
      </c>
      <c r="Z106" s="128"/>
      <c r="AA106" s="128"/>
      <c r="AB106" s="128"/>
      <c r="AC106" s="131"/>
      <c r="AD106" s="132"/>
      <c r="AE106" s="211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4">
        <f t="shared" si="11"/>
        <v>129.74</v>
      </c>
    </row>
    <row r="107" spans="2:41" ht="15.75" customHeight="1" x14ac:dyDescent="0.3">
      <c r="B107" s="123" t="s">
        <v>53</v>
      </c>
      <c r="C107" s="123" t="s">
        <v>54</v>
      </c>
      <c r="D107" s="123" t="s">
        <v>55</v>
      </c>
      <c r="E107" s="123" t="s">
        <v>56</v>
      </c>
      <c r="F107" s="123" t="s">
        <v>57</v>
      </c>
      <c r="G107" s="123" t="s">
        <v>159</v>
      </c>
      <c r="H107" s="124" t="s">
        <v>152</v>
      </c>
      <c r="I107" s="125">
        <v>129.74</v>
      </c>
      <c r="J107" s="125">
        <v>129.74</v>
      </c>
      <c r="K107" s="126">
        <v>0.1</v>
      </c>
      <c r="L107" s="127"/>
      <c r="M107" s="128"/>
      <c r="N107" s="129"/>
      <c r="O107" s="128">
        <f t="shared" si="8"/>
        <v>3.2434999999999996</v>
      </c>
      <c r="P107" s="128">
        <f t="shared" si="9"/>
        <v>12.974</v>
      </c>
      <c r="Q107" s="128">
        <f t="shared" si="13"/>
        <v>12.974</v>
      </c>
      <c r="R107" s="128">
        <f t="shared" si="13"/>
        <v>12.974</v>
      </c>
      <c r="S107" s="128">
        <f t="shared" si="13"/>
        <v>12.974</v>
      </c>
      <c r="T107" s="130">
        <f t="shared" si="13"/>
        <v>12.974</v>
      </c>
      <c r="U107" s="131">
        <f t="shared" si="13"/>
        <v>12.974</v>
      </c>
      <c r="V107" s="128">
        <f t="shared" si="13"/>
        <v>12.974</v>
      </c>
      <c r="W107" s="128">
        <f t="shared" si="13"/>
        <v>12.974</v>
      </c>
      <c r="X107" s="131">
        <f t="shared" si="13"/>
        <v>12.974</v>
      </c>
      <c r="Y107" s="131">
        <f t="shared" si="14"/>
        <v>9.7304999999999922</v>
      </c>
      <c r="Z107" s="128"/>
      <c r="AA107" s="128"/>
      <c r="AB107" s="128"/>
      <c r="AC107" s="131"/>
      <c r="AD107" s="132"/>
      <c r="AE107" s="211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4">
        <f t="shared" si="11"/>
        <v>129.74</v>
      </c>
    </row>
    <row r="108" spans="2:41" ht="15.75" customHeight="1" x14ac:dyDescent="0.3">
      <c r="B108" s="123" t="s">
        <v>53</v>
      </c>
      <c r="C108" s="123" t="s">
        <v>54</v>
      </c>
      <c r="D108" s="123" t="s">
        <v>55</v>
      </c>
      <c r="E108" s="123" t="s">
        <v>56</v>
      </c>
      <c r="F108" s="123" t="s">
        <v>57</v>
      </c>
      <c r="G108" s="123" t="s">
        <v>160</v>
      </c>
      <c r="H108" s="124" t="s">
        <v>152</v>
      </c>
      <c r="I108" s="125">
        <v>129.74</v>
      </c>
      <c r="J108" s="125">
        <v>129.74</v>
      </c>
      <c r="K108" s="126">
        <v>0.1</v>
      </c>
      <c r="L108" s="127"/>
      <c r="M108" s="128"/>
      <c r="N108" s="129"/>
      <c r="O108" s="128">
        <f t="shared" si="8"/>
        <v>3.2434999999999996</v>
      </c>
      <c r="P108" s="128">
        <f t="shared" si="9"/>
        <v>12.974</v>
      </c>
      <c r="Q108" s="128">
        <f t="shared" si="13"/>
        <v>12.974</v>
      </c>
      <c r="R108" s="128">
        <f t="shared" si="13"/>
        <v>12.974</v>
      </c>
      <c r="S108" s="128">
        <f t="shared" si="13"/>
        <v>12.974</v>
      </c>
      <c r="T108" s="130">
        <f t="shared" si="13"/>
        <v>12.974</v>
      </c>
      <c r="U108" s="131">
        <f t="shared" si="13"/>
        <v>12.974</v>
      </c>
      <c r="V108" s="128">
        <f t="shared" si="13"/>
        <v>12.974</v>
      </c>
      <c r="W108" s="128">
        <f t="shared" si="13"/>
        <v>12.974</v>
      </c>
      <c r="X108" s="131">
        <f t="shared" si="13"/>
        <v>12.974</v>
      </c>
      <c r="Y108" s="131">
        <f t="shared" si="14"/>
        <v>9.7304999999999922</v>
      </c>
      <c r="Z108" s="128"/>
      <c r="AA108" s="128"/>
      <c r="AB108" s="128"/>
      <c r="AC108" s="131"/>
      <c r="AD108" s="132"/>
      <c r="AE108" s="211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4">
        <f t="shared" si="11"/>
        <v>129.74</v>
      </c>
    </row>
    <row r="109" spans="2:41" ht="15.75" customHeight="1" x14ac:dyDescent="0.3">
      <c r="B109" s="123" t="s">
        <v>53</v>
      </c>
      <c r="C109" s="123" t="s">
        <v>54</v>
      </c>
      <c r="D109" s="123" t="s">
        <v>55</v>
      </c>
      <c r="E109" s="123" t="s">
        <v>56</v>
      </c>
      <c r="F109" s="123" t="s">
        <v>57</v>
      </c>
      <c r="G109" s="123" t="s">
        <v>161</v>
      </c>
      <c r="H109" s="124" t="s">
        <v>162</v>
      </c>
      <c r="I109" s="125">
        <v>203.97</v>
      </c>
      <c r="J109" s="125">
        <v>203.97</v>
      </c>
      <c r="K109" s="126">
        <v>0.1</v>
      </c>
      <c r="L109" s="127"/>
      <c r="M109" s="128"/>
      <c r="N109" s="129"/>
      <c r="O109" s="128">
        <f t="shared" si="8"/>
        <v>5.0992499999999996</v>
      </c>
      <c r="P109" s="128">
        <f t="shared" si="9"/>
        <v>20.396999999999998</v>
      </c>
      <c r="Q109" s="128">
        <f t="shared" si="13"/>
        <v>20.396999999999998</v>
      </c>
      <c r="R109" s="128">
        <f t="shared" si="13"/>
        <v>20.396999999999998</v>
      </c>
      <c r="S109" s="128">
        <f t="shared" si="13"/>
        <v>20.396999999999998</v>
      </c>
      <c r="T109" s="130">
        <f t="shared" si="13"/>
        <v>20.396999999999998</v>
      </c>
      <c r="U109" s="131">
        <f t="shared" si="13"/>
        <v>20.396999999999998</v>
      </c>
      <c r="V109" s="128">
        <f t="shared" si="13"/>
        <v>20.396999999999998</v>
      </c>
      <c r="W109" s="128">
        <f t="shared" si="13"/>
        <v>20.396999999999998</v>
      </c>
      <c r="X109" s="131">
        <f t="shared" si="13"/>
        <v>20.396999999999998</v>
      </c>
      <c r="Y109" s="131">
        <f t="shared" si="14"/>
        <v>15.297750000000065</v>
      </c>
      <c r="Z109" s="128"/>
      <c r="AA109" s="128"/>
      <c r="AB109" s="128"/>
      <c r="AC109" s="131"/>
      <c r="AD109" s="132"/>
      <c r="AE109" s="211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4">
        <f t="shared" si="11"/>
        <v>203.97</v>
      </c>
    </row>
    <row r="110" spans="2:41" ht="15.75" customHeight="1" x14ac:dyDescent="0.3">
      <c r="B110" s="123" t="s">
        <v>53</v>
      </c>
      <c r="C110" s="123" t="s">
        <v>54</v>
      </c>
      <c r="D110" s="123" t="s">
        <v>55</v>
      </c>
      <c r="E110" s="123" t="s">
        <v>56</v>
      </c>
      <c r="F110" s="123" t="s">
        <v>57</v>
      </c>
      <c r="G110" s="123" t="s">
        <v>163</v>
      </c>
      <c r="H110" s="124" t="s">
        <v>162</v>
      </c>
      <c r="I110" s="125">
        <v>203.97</v>
      </c>
      <c r="J110" s="125">
        <v>203.97</v>
      </c>
      <c r="K110" s="126">
        <v>0.1</v>
      </c>
      <c r="L110" s="127"/>
      <c r="M110" s="128"/>
      <c r="N110" s="129"/>
      <c r="O110" s="128">
        <f t="shared" si="8"/>
        <v>5.0992499999999996</v>
      </c>
      <c r="P110" s="128">
        <f t="shared" si="9"/>
        <v>20.396999999999998</v>
      </c>
      <c r="Q110" s="128">
        <f t="shared" si="13"/>
        <v>20.396999999999998</v>
      </c>
      <c r="R110" s="128">
        <f t="shared" si="13"/>
        <v>20.396999999999998</v>
      </c>
      <c r="S110" s="128">
        <f t="shared" si="13"/>
        <v>20.396999999999998</v>
      </c>
      <c r="T110" s="130">
        <f t="shared" si="13"/>
        <v>20.396999999999998</v>
      </c>
      <c r="U110" s="131">
        <f t="shared" si="13"/>
        <v>20.396999999999998</v>
      </c>
      <c r="V110" s="128">
        <f t="shared" si="13"/>
        <v>20.396999999999998</v>
      </c>
      <c r="W110" s="128">
        <f t="shared" si="13"/>
        <v>20.396999999999998</v>
      </c>
      <c r="X110" s="131">
        <f t="shared" si="13"/>
        <v>20.396999999999998</v>
      </c>
      <c r="Y110" s="131">
        <f t="shared" si="14"/>
        <v>15.297750000000065</v>
      </c>
      <c r="Z110" s="128"/>
      <c r="AA110" s="128"/>
      <c r="AB110" s="128"/>
      <c r="AC110" s="131"/>
      <c r="AD110" s="132"/>
      <c r="AE110" s="211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4">
        <f t="shared" si="11"/>
        <v>203.97</v>
      </c>
    </row>
    <row r="111" spans="2:41" ht="15.75" customHeight="1" x14ac:dyDescent="0.3">
      <c r="B111" s="123" t="s">
        <v>53</v>
      </c>
      <c r="C111" s="123" t="s">
        <v>54</v>
      </c>
      <c r="D111" s="123" t="s">
        <v>55</v>
      </c>
      <c r="E111" s="123" t="s">
        <v>56</v>
      </c>
      <c r="F111" s="123" t="s">
        <v>57</v>
      </c>
      <c r="G111" s="123" t="s">
        <v>164</v>
      </c>
      <c r="H111" s="124" t="s">
        <v>162</v>
      </c>
      <c r="I111" s="125">
        <v>203.97</v>
      </c>
      <c r="J111" s="125">
        <v>203.97</v>
      </c>
      <c r="K111" s="126">
        <v>0.1</v>
      </c>
      <c r="L111" s="127"/>
      <c r="M111" s="128"/>
      <c r="N111" s="129"/>
      <c r="O111" s="128">
        <f t="shared" si="8"/>
        <v>5.0992499999999996</v>
      </c>
      <c r="P111" s="128">
        <f t="shared" si="9"/>
        <v>20.396999999999998</v>
      </c>
      <c r="Q111" s="128">
        <f t="shared" si="13"/>
        <v>20.396999999999998</v>
      </c>
      <c r="R111" s="128">
        <f t="shared" si="13"/>
        <v>20.396999999999998</v>
      </c>
      <c r="S111" s="128">
        <f t="shared" si="13"/>
        <v>20.396999999999998</v>
      </c>
      <c r="T111" s="130">
        <f t="shared" si="13"/>
        <v>20.396999999999998</v>
      </c>
      <c r="U111" s="131">
        <f t="shared" si="13"/>
        <v>20.396999999999998</v>
      </c>
      <c r="V111" s="128">
        <f t="shared" si="13"/>
        <v>20.396999999999998</v>
      </c>
      <c r="W111" s="128">
        <f t="shared" si="13"/>
        <v>20.396999999999998</v>
      </c>
      <c r="X111" s="131">
        <f t="shared" si="13"/>
        <v>20.396999999999998</v>
      </c>
      <c r="Y111" s="131">
        <f t="shared" si="14"/>
        <v>15.297750000000065</v>
      </c>
      <c r="Z111" s="128"/>
      <c r="AA111" s="128"/>
      <c r="AB111" s="128"/>
      <c r="AC111" s="131"/>
      <c r="AD111" s="132"/>
      <c r="AE111" s="211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4">
        <f t="shared" si="11"/>
        <v>203.97</v>
      </c>
    </row>
    <row r="112" spans="2:41" ht="15.75" customHeight="1" x14ac:dyDescent="0.3">
      <c r="B112" s="123" t="s">
        <v>53</v>
      </c>
      <c r="C112" s="123" t="s">
        <v>54</v>
      </c>
      <c r="D112" s="123" t="s">
        <v>55</v>
      </c>
      <c r="E112" s="123" t="s">
        <v>56</v>
      </c>
      <c r="F112" s="123" t="s">
        <v>57</v>
      </c>
      <c r="G112" s="123" t="s">
        <v>161</v>
      </c>
      <c r="H112" s="124" t="s">
        <v>165</v>
      </c>
      <c r="I112" s="125">
        <v>141.03</v>
      </c>
      <c r="J112" s="125">
        <v>141.03</v>
      </c>
      <c r="K112" s="126">
        <v>0.1</v>
      </c>
      <c r="L112" s="127"/>
      <c r="M112" s="128"/>
      <c r="N112" s="129"/>
      <c r="O112" s="128">
        <f t="shared" si="8"/>
        <v>3.5257499999999999</v>
      </c>
      <c r="P112" s="128">
        <f t="shared" si="9"/>
        <v>14.103</v>
      </c>
      <c r="Q112" s="128">
        <f t="shared" si="13"/>
        <v>14.103</v>
      </c>
      <c r="R112" s="128">
        <f t="shared" si="13"/>
        <v>14.103</v>
      </c>
      <c r="S112" s="128">
        <f t="shared" si="13"/>
        <v>14.103</v>
      </c>
      <c r="T112" s="130">
        <f t="shared" si="13"/>
        <v>14.103</v>
      </c>
      <c r="U112" s="131">
        <f t="shared" si="13"/>
        <v>14.103</v>
      </c>
      <c r="V112" s="128">
        <f t="shared" si="13"/>
        <v>14.103</v>
      </c>
      <c r="W112" s="128">
        <f t="shared" si="13"/>
        <v>14.103</v>
      </c>
      <c r="X112" s="131">
        <f t="shared" si="13"/>
        <v>14.103</v>
      </c>
      <c r="Y112" s="131">
        <f t="shared" si="14"/>
        <v>10.577250000000021</v>
      </c>
      <c r="Z112" s="128"/>
      <c r="AA112" s="128"/>
      <c r="AB112" s="128"/>
      <c r="AC112" s="131"/>
      <c r="AD112" s="132"/>
      <c r="AE112" s="211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4">
        <f t="shared" si="11"/>
        <v>141.03</v>
      </c>
    </row>
    <row r="113" spans="2:41" ht="15.75" customHeight="1" x14ac:dyDescent="0.3">
      <c r="B113" s="123" t="s">
        <v>53</v>
      </c>
      <c r="C113" s="123" t="s">
        <v>54</v>
      </c>
      <c r="D113" s="123" t="s">
        <v>55</v>
      </c>
      <c r="E113" s="123" t="s">
        <v>56</v>
      </c>
      <c r="F113" s="123" t="s">
        <v>57</v>
      </c>
      <c r="G113" s="123" t="s">
        <v>163</v>
      </c>
      <c r="H113" s="124" t="s">
        <v>165</v>
      </c>
      <c r="I113" s="125">
        <v>141.03</v>
      </c>
      <c r="J113" s="125">
        <v>141.03</v>
      </c>
      <c r="K113" s="126">
        <v>0.1</v>
      </c>
      <c r="L113" s="127"/>
      <c r="M113" s="128"/>
      <c r="N113" s="129"/>
      <c r="O113" s="128">
        <f t="shared" si="8"/>
        <v>3.5257499999999999</v>
      </c>
      <c r="P113" s="128">
        <f t="shared" si="9"/>
        <v>14.103</v>
      </c>
      <c r="Q113" s="128">
        <f t="shared" si="13"/>
        <v>14.103</v>
      </c>
      <c r="R113" s="128">
        <f t="shared" si="13"/>
        <v>14.103</v>
      </c>
      <c r="S113" s="128">
        <f t="shared" si="13"/>
        <v>14.103</v>
      </c>
      <c r="T113" s="130">
        <f t="shared" si="13"/>
        <v>14.103</v>
      </c>
      <c r="U113" s="131">
        <f t="shared" si="13"/>
        <v>14.103</v>
      </c>
      <c r="V113" s="128">
        <f t="shared" si="13"/>
        <v>14.103</v>
      </c>
      <c r="W113" s="128">
        <f t="shared" si="13"/>
        <v>14.103</v>
      </c>
      <c r="X113" s="131">
        <f t="shared" si="13"/>
        <v>14.103</v>
      </c>
      <c r="Y113" s="131">
        <f t="shared" si="14"/>
        <v>10.577250000000021</v>
      </c>
      <c r="Z113" s="128"/>
      <c r="AA113" s="128"/>
      <c r="AB113" s="128"/>
      <c r="AC113" s="131"/>
      <c r="AD113" s="132"/>
      <c r="AE113" s="211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4">
        <f t="shared" si="11"/>
        <v>141.03</v>
      </c>
    </row>
    <row r="114" spans="2:41" ht="15.75" customHeight="1" x14ac:dyDescent="0.3">
      <c r="B114" s="123" t="s">
        <v>53</v>
      </c>
      <c r="C114" s="123" t="s">
        <v>54</v>
      </c>
      <c r="D114" s="123" t="s">
        <v>55</v>
      </c>
      <c r="E114" s="123" t="s">
        <v>56</v>
      </c>
      <c r="F114" s="123" t="s">
        <v>57</v>
      </c>
      <c r="G114" s="123" t="s">
        <v>164</v>
      </c>
      <c r="H114" s="124" t="s">
        <v>165</v>
      </c>
      <c r="I114" s="125">
        <v>141.03</v>
      </c>
      <c r="J114" s="125">
        <v>141.03</v>
      </c>
      <c r="K114" s="126">
        <v>0.1</v>
      </c>
      <c r="L114" s="127"/>
      <c r="M114" s="128"/>
      <c r="N114" s="129"/>
      <c r="O114" s="128">
        <f t="shared" si="8"/>
        <v>3.5257499999999999</v>
      </c>
      <c r="P114" s="128">
        <f t="shared" si="9"/>
        <v>14.103</v>
      </c>
      <c r="Q114" s="128">
        <f t="shared" si="13"/>
        <v>14.103</v>
      </c>
      <c r="R114" s="128">
        <f t="shared" si="13"/>
        <v>14.103</v>
      </c>
      <c r="S114" s="128">
        <f t="shared" si="13"/>
        <v>14.103</v>
      </c>
      <c r="T114" s="130">
        <f t="shared" si="13"/>
        <v>14.103</v>
      </c>
      <c r="U114" s="131">
        <f t="shared" si="13"/>
        <v>14.103</v>
      </c>
      <c r="V114" s="128">
        <f t="shared" si="13"/>
        <v>14.103</v>
      </c>
      <c r="W114" s="128">
        <f t="shared" si="13"/>
        <v>14.103</v>
      </c>
      <c r="X114" s="131">
        <f t="shared" si="13"/>
        <v>14.103</v>
      </c>
      <c r="Y114" s="131">
        <f t="shared" si="14"/>
        <v>10.577250000000021</v>
      </c>
      <c r="Z114" s="128"/>
      <c r="AA114" s="128"/>
      <c r="AB114" s="128"/>
      <c r="AC114" s="131"/>
      <c r="AD114" s="132"/>
      <c r="AE114" s="211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4">
        <f t="shared" si="11"/>
        <v>141.03</v>
      </c>
    </row>
    <row r="115" spans="2:41" ht="15.75" customHeight="1" x14ac:dyDescent="0.3">
      <c r="B115" s="123" t="s">
        <v>53</v>
      </c>
      <c r="C115" s="123" t="s">
        <v>54</v>
      </c>
      <c r="D115" s="123" t="s">
        <v>55</v>
      </c>
      <c r="E115" s="123" t="s">
        <v>56</v>
      </c>
      <c r="F115" s="123" t="s">
        <v>57</v>
      </c>
      <c r="G115" s="123" t="s">
        <v>166</v>
      </c>
      <c r="H115" s="124" t="s">
        <v>167</v>
      </c>
      <c r="I115" s="125">
        <v>38.36</v>
      </c>
      <c r="J115" s="125">
        <v>38.36</v>
      </c>
      <c r="K115" s="126">
        <v>0.1</v>
      </c>
      <c r="L115" s="127"/>
      <c r="M115" s="128"/>
      <c r="N115" s="129"/>
      <c r="O115" s="128">
        <f t="shared" si="8"/>
        <v>0.95899999999999996</v>
      </c>
      <c r="P115" s="128">
        <f t="shared" si="9"/>
        <v>3.8359999999999999</v>
      </c>
      <c r="Q115" s="128">
        <f t="shared" si="13"/>
        <v>3.8359999999999999</v>
      </c>
      <c r="R115" s="128">
        <f t="shared" si="13"/>
        <v>3.8359999999999999</v>
      </c>
      <c r="S115" s="128">
        <f t="shared" si="13"/>
        <v>3.8359999999999999</v>
      </c>
      <c r="T115" s="130">
        <f t="shared" si="13"/>
        <v>3.8359999999999999</v>
      </c>
      <c r="U115" s="131">
        <f t="shared" si="13"/>
        <v>3.8359999999999999</v>
      </c>
      <c r="V115" s="128">
        <f t="shared" si="13"/>
        <v>3.8359999999999999</v>
      </c>
      <c r="W115" s="128">
        <f t="shared" si="13"/>
        <v>3.8359999999999999</v>
      </c>
      <c r="X115" s="131">
        <f t="shared" si="13"/>
        <v>3.8359999999999999</v>
      </c>
      <c r="Y115" s="131">
        <f t="shared" si="14"/>
        <v>2.8770000000000024</v>
      </c>
      <c r="Z115" s="128"/>
      <c r="AA115" s="128"/>
      <c r="AB115" s="128"/>
      <c r="AC115" s="131"/>
      <c r="AD115" s="132"/>
      <c r="AE115" s="211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4">
        <f t="shared" si="11"/>
        <v>38.36</v>
      </c>
    </row>
    <row r="116" spans="2:41" ht="15.75" customHeight="1" x14ac:dyDescent="0.3">
      <c r="B116" s="123" t="s">
        <v>53</v>
      </c>
      <c r="C116" s="123" t="s">
        <v>54</v>
      </c>
      <c r="D116" s="123" t="s">
        <v>55</v>
      </c>
      <c r="E116" s="123" t="s">
        <v>56</v>
      </c>
      <c r="F116" s="123" t="s">
        <v>57</v>
      </c>
      <c r="G116" s="123" t="s">
        <v>161</v>
      </c>
      <c r="H116" s="124" t="s">
        <v>167</v>
      </c>
      <c r="I116" s="125">
        <v>38.36</v>
      </c>
      <c r="J116" s="125">
        <v>38.36</v>
      </c>
      <c r="K116" s="126">
        <v>0.1</v>
      </c>
      <c r="L116" s="127"/>
      <c r="M116" s="128"/>
      <c r="N116" s="129"/>
      <c r="O116" s="128">
        <f t="shared" si="8"/>
        <v>0.95899999999999996</v>
      </c>
      <c r="P116" s="128">
        <f t="shared" si="9"/>
        <v>3.8359999999999999</v>
      </c>
      <c r="Q116" s="128">
        <f t="shared" si="13"/>
        <v>3.8359999999999999</v>
      </c>
      <c r="R116" s="128">
        <f t="shared" si="13"/>
        <v>3.8359999999999999</v>
      </c>
      <c r="S116" s="128">
        <f t="shared" si="13"/>
        <v>3.8359999999999999</v>
      </c>
      <c r="T116" s="130">
        <f t="shared" si="13"/>
        <v>3.8359999999999999</v>
      </c>
      <c r="U116" s="131">
        <f t="shared" si="13"/>
        <v>3.8359999999999999</v>
      </c>
      <c r="V116" s="128">
        <f t="shared" si="13"/>
        <v>3.8359999999999999</v>
      </c>
      <c r="W116" s="128">
        <f t="shared" si="13"/>
        <v>3.8359999999999999</v>
      </c>
      <c r="X116" s="131">
        <f t="shared" si="13"/>
        <v>3.8359999999999999</v>
      </c>
      <c r="Y116" s="131">
        <f t="shared" si="14"/>
        <v>2.8770000000000024</v>
      </c>
      <c r="Z116" s="128"/>
      <c r="AA116" s="128"/>
      <c r="AB116" s="128"/>
      <c r="AC116" s="131"/>
      <c r="AD116" s="132"/>
      <c r="AE116" s="211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4">
        <f t="shared" si="11"/>
        <v>38.36</v>
      </c>
    </row>
    <row r="117" spans="2:41" ht="15.75" customHeight="1" x14ac:dyDescent="0.3">
      <c r="B117" s="123" t="s">
        <v>53</v>
      </c>
      <c r="C117" s="123" t="s">
        <v>54</v>
      </c>
      <c r="D117" s="123" t="s">
        <v>55</v>
      </c>
      <c r="E117" s="123" t="s">
        <v>56</v>
      </c>
      <c r="F117" s="123" t="s">
        <v>57</v>
      </c>
      <c r="G117" s="123" t="s">
        <v>163</v>
      </c>
      <c r="H117" s="124" t="s">
        <v>167</v>
      </c>
      <c r="I117" s="125">
        <v>38.36</v>
      </c>
      <c r="J117" s="125">
        <v>38.36</v>
      </c>
      <c r="K117" s="126">
        <v>0.1</v>
      </c>
      <c r="L117" s="127"/>
      <c r="M117" s="128"/>
      <c r="N117" s="129"/>
      <c r="O117" s="128">
        <f t="shared" si="8"/>
        <v>0.95899999999999996</v>
      </c>
      <c r="P117" s="128">
        <f t="shared" si="9"/>
        <v>3.8359999999999999</v>
      </c>
      <c r="Q117" s="128">
        <f t="shared" si="13"/>
        <v>3.8359999999999999</v>
      </c>
      <c r="R117" s="128">
        <f t="shared" si="13"/>
        <v>3.8359999999999999</v>
      </c>
      <c r="S117" s="128">
        <f t="shared" si="13"/>
        <v>3.8359999999999999</v>
      </c>
      <c r="T117" s="130">
        <f t="shared" si="13"/>
        <v>3.8359999999999999</v>
      </c>
      <c r="U117" s="131">
        <f t="shared" si="13"/>
        <v>3.8359999999999999</v>
      </c>
      <c r="V117" s="128">
        <f t="shared" si="13"/>
        <v>3.8359999999999999</v>
      </c>
      <c r="W117" s="128">
        <f t="shared" si="13"/>
        <v>3.8359999999999999</v>
      </c>
      <c r="X117" s="131">
        <f t="shared" si="13"/>
        <v>3.8359999999999999</v>
      </c>
      <c r="Y117" s="131">
        <f t="shared" si="14"/>
        <v>2.8770000000000024</v>
      </c>
      <c r="Z117" s="128"/>
      <c r="AA117" s="128"/>
      <c r="AB117" s="128"/>
      <c r="AC117" s="131"/>
      <c r="AD117" s="132"/>
      <c r="AE117" s="211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4">
        <f t="shared" si="11"/>
        <v>38.36</v>
      </c>
    </row>
    <row r="118" spans="2:41" ht="15.75" customHeight="1" x14ac:dyDescent="0.3">
      <c r="B118" s="123" t="s">
        <v>53</v>
      </c>
      <c r="C118" s="123" t="s">
        <v>54</v>
      </c>
      <c r="D118" s="123" t="s">
        <v>55</v>
      </c>
      <c r="E118" s="123" t="s">
        <v>56</v>
      </c>
      <c r="F118" s="123" t="s">
        <v>57</v>
      </c>
      <c r="G118" s="123" t="s">
        <v>164</v>
      </c>
      <c r="H118" s="124" t="s">
        <v>167</v>
      </c>
      <c r="I118" s="125">
        <v>38.36</v>
      </c>
      <c r="J118" s="125">
        <v>38.36</v>
      </c>
      <c r="K118" s="126">
        <v>0.1</v>
      </c>
      <c r="L118" s="127"/>
      <c r="M118" s="128"/>
      <c r="N118" s="129"/>
      <c r="O118" s="128">
        <f t="shared" si="8"/>
        <v>0.95899999999999996</v>
      </c>
      <c r="P118" s="128">
        <f t="shared" si="9"/>
        <v>3.8359999999999999</v>
      </c>
      <c r="Q118" s="128">
        <f t="shared" si="13"/>
        <v>3.8359999999999999</v>
      </c>
      <c r="R118" s="128">
        <f t="shared" si="13"/>
        <v>3.8359999999999999</v>
      </c>
      <c r="S118" s="128">
        <f t="shared" si="13"/>
        <v>3.8359999999999999</v>
      </c>
      <c r="T118" s="130">
        <f t="shared" si="13"/>
        <v>3.8359999999999999</v>
      </c>
      <c r="U118" s="131">
        <f t="shared" si="13"/>
        <v>3.8359999999999999</v>
      </c>
      <c r="V118" s="128">
        <f t="shared" si="13"/>
        <v>3.8359999999999999</v>
      </c>
      <c r="W118" s="128">
        <f t="shared" si="13"/>
        <v>3.8359999999999999</v>
      </c>
      <c r="X118" s="131">
        <f t="shared" si="13"/>
        <v>3.8359999999999999</v>
      </c>
      <c r="Y118" s="131">
        <f t="shared" si="14"/>
        <v>2.8770000000000024</v>
      </c>
      <c r="Z118" s="128"/>
      <c r="AA118" s="128"/>
      <c r="AB118" s="128"/>
      <c r="AC118" s="131"/>
      <c r="AD118" s="132"/>
      <c r="AE118" s="211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4">
        <f t="shared" si="11"/>
        <v>38.36</v>
      </c>
    </row>
    <row r="119" spans="2:41" ht="15.75" customHeight="1" x14ac:dyDescent="0.3">
      <c r="B119" s="123" t="s">
        <v>53</v>
      </c>
      <c r="C119" s="123" t="s">
        <v>54</v>
      </c>
      <c r="D119" s="123" t="s">
        <v>55</v>
      </c>
      <c r="E119" s="123" t="s">
        <v>56</v>
      </c>
      <c r="F119" s="123" t="s">
        <v>57</v>
      </c>
      <c r="G119" s="123" t="s">
        <v>168</v>
      </c>
      <c r="H119" s="124" t="s">
        <v>169</v>
      </c>
      <c r="I119" s="125">
        <v>243.36</v>
      </c>
      <c r="J119" s="125">
        <v>243.36</v>
      </c>
      <c r="K119" s="126">
        <v>0.1</v>
      </c>
      <c r="L119" s="127"/>
      <c r="M119" s="128"/>
      <c r="N119" s="129"/>
      <c r="O119" s="128">
        <f t="shared" si="8"/>
        <v>6.0840000000000005</v>
      </c>
      <c r="P119" s="128">
        <f t="shared" si="9"/>
        <v>24.336000000000002</v>
      </c>
      <c r="Q119" s="128">
        <f t="shared" si="13"/>
        <v>24.336000000000002</v>
      </c>
      <c r="R119" s="128">
        <f t="shared" si="13"/>
        <v>24.336000000000002</v>
      </c>
      <c r="S119" s="128">
        <f t="shared" si="13"/>
        <v>24.336000000000002</v>
      </c>
      <c r="T119" s="130">
        <f t="shared" si="13"/>
        <v>24.336000000000002</v>
      </c>
      <c r="U119" s="131">
        <f t="shared" si="13"/>
        <v>24.336000000000002</v>
      </c>
      <c r="V119" s="128">
        <f t="shared" si="13"/>
        <v>24.336000000000002</v>
      </c>
      <c r="W119" s="128">
        <f t="shared" si="13"/>
        <v>24.336000000000002</v>
      </c>
      <c r="X119" s="131">
        <f t="shared" si="13"/>
        <v>24.336000000000002</v>
      </c>
      <c r="Y119" s="131">
        <f t="shared" si="14"/>
        <v>18.251999999999981</v>
      </c>
      <c r="Z119" s="128"/>
      <c r="AA119" s="128"/>
      <c r="AB119" s="128"/>
      <c r="AC119" s="131"/>
      <c r="AD119" s="132"/>
      <c r="AE119" s="211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4">
        <f t="shared" si="11"/>
        <v>243.36</v>
      </c>
    </row>
    <row r="120" spans="2:41" ht="15.75" customHeight="1" x14ac:dyDescent="0.3">
      <c r="B120" s="123" t="s">
        <v>53</v>
      </c>
      <c r="C120" s="123" t="s">
        <v>54</v>
      </c>
      <c r="D120" s="123" t="s">
        <v>55</v>
      </c>
      <c r="E120" s="123" t="s">
        <v>56</v>
      </c>
      <c r="F120" s="123" t="s">
        <v>57</v>
      </c>
      <c r="G120" s="123" t="s">
        <v>170</v>
      </c>
      <c r="H120" s="124" t="s">
        <v>169</v>
      </c>
      <c r="I120" s="125">
        <v>243.36</v>
      </c>
      <c r="J120" s="125">
        <v>243.36</v>
      </c>
      <c r="K120" s="126">
        <v>0.1</v>
      </c>
      <c r="L120" s="127"/>
      <c r="M120" s="128"/>
      <c r="N120" s="129"/>
      <c r="O120" s="128">
        <f t="shared" si="8"/>
        <v>6.0840000000000005</v>
      </c>
      <c r="P120" s="128">
        <f t="shared" si="9"/>
        <v>24.336000000000002</v>
      </c>
      <c r="Q120" s="128">
        <f t="shared" ref="Q120:X135" si="15">$J120/10</f>
        <v>24.336000000000002</v>
      </c>
      <c r="R120" s="128">
        <f t="shared" si="15"/>
        <v>24.336000000000002</v>
      </c>
      <c r="S120" s="128">
        <f t="shared" si="15"/>
        <v>24.336000000000002</v>
      </c>
      <c r="T120" s="130">
        <f t="shared" si="15"/>
        <v>24.336000000000002</v>
      </c>
      <c r="U120" s="131">
        <f t="shared" si="15"/>
        <v>24.336000000000002</v>
      </c>
      <c r="V120" s="128">
        <f t="shared" si="15"/>
        <v>24.336000000000002</v>
      </c>
      <c r="W120" s="128">
        <f t="shared" si="15"/>
        <v>24.336000000000002</v>
      </c>
      <c r="X120" s="131">
        <f t="shared" si="15"/>
        <v>24.336000000000002</v>
      </c>
      <c r="Y120" s="131">
        <f t="shared" si="14"/>
        <v>18.251999999999981</v>
      </c>
      <c r="Z120" s="128"/>
      <c r="AA120" s="128"/>
      <c r="AB120" s="128"/>
      <c r="AC120" s="131"/>
      <c r="AD120" s="132"/>
      <c r="AE120" s="211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4">
        <f t="shared" si="11"/>
        <v>243.36</v>
      </c>
    </row>
    <row r="121" spans="2:41" ht="15.75" customHeight="1" x14ac:dyDescent="0.3">
      <c r="B121" s="123" t="s">
        <v>53</v>
      </c>
      <c r="C121" s="123" t="s">
        <v>54</v>
      </c>
      <c r="D121" s="123" t="s">
        <v>55</v>
      </c>
      <c r="E121" s="123" t="s">
        <v>56</v>
      </c>
      <c r="F121" s="123" t="s">
        <v>57</v>
      </c>
      <c r="G121" s="123" t="s">
        <v>171</v>
      </c>
      <c r="H121" s="124" t="s">
        <v>172</v>
      </c>
      <c r="I121" s="125">
        <v>750</v>
      </c>
      <c r="J121" s="125">
        <v>750</v>
      </c>
      <c r="K121" s="126">
        <v>0.1</v>
      </c>
      <c r="L121" s="127"/>
      <c r="M121" s="128"/>
      <c r="N121" s="129"/>
      <c r="O121" s="128">
        <f t="shared" si="8"/>
        <v>18.75</v>
      </c>
      <c r="P121" s="128">
        <f t="shared" si="9"/>
        <v>75</v>
      </c>
      <c r="Q121" s="128">
        <f t="shared" si="15"/>
        <v>75</v>
      </c>
      <c r="R121" s="128">
        <f t="shared" si="15"/>
        <v>75</v>
      </c>
      <c r="S121" s="128">
        <f t="shared" si="15"/>
        <v>75</v>
      </c>
      <c r="T121" s="130">
        <f t="shared" si="15"/>
        <v>75</v>
      </c>
      <c r="U121" s="131">
        <f t="shared" si="15"/>
        <v>75</v>
      </c>
      <c r="V121" s="128">
        <f t="shared" si="15"/>
        <v>75</v>
      </c>
      <c r="W121" s="128">
        <f t="shared" si="15"/>
        <v>75</v>
      </c>
      <c r="X121" s="131">
        <f t="shared" si="15"/>
        <v>75</v>
      </c>
      <c r="Y121" s="131">
        <f t="shared" si="14"/>
        <v>56.25</v>
      </c>
      <c r="Z121" s="128"/>
      <c r="AA121" s="128"/>
      <c r="AB121" s="128"/>
      <c r="AC121" s="131"/>
      <c r="AD121" s="132"/>
      <c r="AE121" s="211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4">
        <f>SUM(O121:Y121)</f>
        <v>750</v>
      </c>
    </row>
    <row r="122" spans="2:41" ht="15.75" customHeight="1" x14ac:dyDescent="0.3">
      <c r="B122" s="123" t="s">
        <v>53</v>
      </c>
      <c r="C122" s="123" t="s">
        <v>54</v>
      </c>
      <c r="D122" s="123" t="s">
        <v>55</v>
      </c>
      <c r="E122" s="123" t="s">
        <v>56</v>
      </c>
      <c r="F122" s="123" t="s">
        <v>57</v>
      </c>
      <c r="G122" s="123" t="s">
        <v>173</v>
      </c>
      <c r="H122" s="124" t="s">
        <v>174</v>
      </c>
      <c r="I122" s="125">
        <v>51.81</v>
      </c>
      <c r="J122" s="125">
        <v>51.81</v>
      </c>
      <c r="K122" s="126">
        <v>0.1</v>
      </c>
      <c r="L122" s="127"/>
      <c r="M122" s="128"/>
      <c r="N122" s="129"/>
      <c r="O122" s="128">
        <f t="shared" si="8"/>
        <v>1.29525</v>
      </c>
      <c r="P122" s="128">
        <f t="shared" si="9"/>
        <v>5.181</v>
      </c>
      <c r="Q122" s="128">
        <f t="shared" si="15"/>
        <v>5.181</v>
      </c>
      <c r="R122" s="128">
        <f t="shared" si="15"/>
        <v>5.181</v>
      </c>
      <c r="S122" s="128">
        <f t="shared" si="15"/>
        <v>5.181</v>
      </c>
      <c r="T122" s="130">
        <f t="shared" si="15"/>
        <v>5.181</v>
      </c>
      <c r="U122" s="131">
        <f t="shared" si="15"/>
        <v>5.181</v>
      </c>
      <c r="V122" s="128">
        <f t="shared" si="15"/>
        <v>5.181</v>
      </c>
      <c r="W122" s="128">
        <f t="shared" si="15"/>
        <v>5.181</v>
      </c>
      <c r="X122" s="131">
        <f t="shared" si="15"/>
        <v>5.181</v>
      </c>
      <c r="Y122" s="131">
        <f t="shared" si="14"/>
        <v>3.8857500000000087</v>
      </c>
      <c r="Z122" s="128"/>
      <c r="AA122" s="128"/>
      <c r="AB122" s="128"/>
      <c r="AC122" s="131"/>
      <c r="AD122" s="132"/>
      <c r="AE122" s="211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4">
        <f t="shared" si="11"/>
        <v>51.81</v>
      </c>
    </row>
    <row r="123" spans="2:41" ht="15.75" customHeight="1" x14ac:dyDescent="0.3">
      <c r="B123" s="123" t="s">
        <v>53</v>
      </c>
      <c r="C123" s="123" t="s">
        <v>54</v>
      </c>
      <c r="D123" s="123" t="s">
        <v>55</v>
      </c>
      <c r="E123" s="123" t="s">
        <v>56</v>
      </c>
      <c r="F123" s="123" t="s">
        <v>57</v>
      </c>
      <c r="G123" s="123" t="s">
        <v>175</v>
      </c>
      <c r="H123" s="124" t="s">
        <v>174</v>
      </c>
      <c r="I123" s="125">
        <v>51.81</v>
      </c>
      <c r="J123" s="125">
        <v>51.81</v>
      </c>
      <c r="K123" s="126">
        <v>0.1</v>
      </c>
      <c r="L123" s="127"/>
      <c r="M123" s="128"/>
      <c r="N123" s="129"/>
      <c r="O123" s="128">
        <f t="shared" si="8"/>
        <v>1.29525</v>
      </c>
      <c r="P123" s="128">
        <f t="shared" si="9"/>
        <v>5.181</v>
      </c>
      <c r="Q123" s="128">
        <f t="shared" si="15"/>
        <v>5.181</v>
      </c>
      <c r="R123" s="128">
        <f t="shared" si="15"/>
        <v>5.181</v>
      </c>
      <c r="S123" s="128">
        <f t="shared" si="15"/>
        <v>5.181</v>
      </c>
      <c r="T123" s="130">
        <f t="shared" si="15"/>
        <v>5.181</v>
      </c>
      <c r="U123" s="131">
        <f t="shared" si="15"/>
        <v>5.181</v>
      </c>
      <c r="V123" s="128">
        <f t="shared" si="15"/>
        <v>5.181</v>
      </c>
      <c r="W123" s="128">
        <f t="shared" si="15"/>
        <v>5.181</v>
      </c>
      <c r="X123" s="131">
        <f t="shared" si="15"/>
        <v>5.181</v>
      </c>
      <c r="Y123" s="131">
        <f t="shared" si="14"/>
        <v>3.8857500000000087</v>
      </c>
      <c r="Z123" s="128"/>
      <c r="AA123" s="128"/>
      <c r="AB123" s="128"/>
      <c r="AC123" s="131"/>
      <c r="AD123" s="132"/>
      <c r="AE123" s="211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4">
        <f t="shared" si="11"/>
        <v>51.81</v>
      </c>
    </row>
    <row r="124" spans="2:41" ht="15.75" customHeight="1" x14ac:dyDescent="0.3">
      <c r="B124" s="123" t="s">
        <v>53</v>
      </c>
      <c r="C124" s="123" t="s">
        <v>54</v>
      </c>
      <c r="D124" s="123" t="s">
        <v>55</v>
      </c>
      <c r="E124" s="123" t="s">
        <v>56</v>
      </c>
      <c r="F124" s="123" t="s">
        <v>57</v>
      </c>
      <c r="G124" s="123" t="s">
        <v>176</v>
      </c>
      <c r="H124" s="124" t="s">
        <v>174</v>
      </c>
      <c r="I124" s="125">
        <v>51.81</v>
      </c>
      <c r="J124" s="125">
        <v>51.81</v>
      </c>
      <c r="K124" s="126">
        <v>0.1</v>
      </c>
      <c r="L124" s="127"/>
      <c r="M124" s="128"/>
      <c r="N124" s="129"/>
      <c r="O124" s="128">
        <f t="shared" si="8"/>
        <v>1.29525</v>
      </c>
      <c r="P124" s="128">
        <f t="shared" si="9"/>
        <v>5.181</v>
      </c>
      <c r="Q124" s="128">
        <f t="shared" si="15"/>
        <v>5.181</v>
      </c>
      <c r="R124" s="128">
        <f t="shared" si="15"/>
        <v>5.181</v>
      </c>
      <c r="S124" s="128">
        <f t="shared" si="15"/>
        <v>5.181</v>
      </c>
      <c r="T124" s="130">
        <f t="shared" si="15"/>
        <v>5.181</v>
      </c>
      <c r="U124" s="131">
        <f t="shared" si="15"/>
        <v>5.181</v>
      </c>
      <c r="V124" s="128">
        <f t="shared" si="15"/>
        <v>5.181</v>
      </c>
      <c r="W124" s="128">
        <f t="shared" si="15"/>
        <v>5.181</v>
      </c>
      <c r="X124" s="131">
        <f t="shared" si="15"/>
        <v>5.181</v>
      </c>
      <c r="Y124" s="131">
        <f t="shared" si="14"/>
        <v>3.8857500000000087</v>
      </c>
      <c r="Z124" s="128"/>
      <c r="AA124" s="128"/>
      <c r="AB124" s="128"/>
      <c r="AC124" s="131"/>
      <c r="AD124" s="132"/>
      <c r="AE124" s="211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4">
        <f t="shared" si="11"/>
        <v>51.81</v>
      </c>
    </row>
    <row r="125" spans="2:41" ht="15.75" customHeight="1" x14ac:dyDescent="0.3">
      <c r="B125" s="123" t="s">
        <v>53</v>
      </c>
      <c r="C125" s="123" t="s">
        <v>54</v>
      </c>
      <c r="D125" s="123" t="s">
        <v>55</v>
      </c>
      <c r="E125" s="123" t="s">
        <v>56</v>
      </c>
      <c r="F125" s="123" t="s">
        <v>57</v>
      </c>
      <c r="G125" s="123" t="s">
        <v>177</v>
      </c>
      <c r="H125" s="124" t="s">
        <v>174</v>
      </c>
      <c r="I125" s="125">
        <v>51.81</v>
      </c>
      <c r="J125" s="125">
        <v>51.81</v>
      </c>
      <c r="K125" s="126">
        <v>0.1</v>
      </c>
      <c r="L125" s="127"/>
      <c r="M125" s="128"/>
      <c r="N125" s="129"/>
      <c r="O125" s="128">
        <f t="shared" si="8"/>
        <v>1.29525</v>
      </c>
      <c r="P125" s="128">
        <f t="shared" si="9"/>
        <v>5.181</v>
      </c>
      <c r="Q125" s="128">
        <f t="shared" si="15"/>
        <v>5.181</v>
      </c>
      <c r="R125" s="128">
        <f t="shared" si="15"/>
        <v>5.181</v>
      </c>
      <c r="S125" s="128">
        <f t="shared" si="15"/>
        <v>5.181</v>
      </c>
      <c r="T125" s="130">
        <f t="shared" si="15"/>
        <v>5.181</v>
      </c>
      <c r="U125" s="131">
        <f t="shared" si="15"/>
        <v>5.181</v>
      </c>
      <c r="V125" s="128">
        <f t="shared" si="15"/>
        <v>5.181</v>
      </c>
      <c r="W125" s="128">
        <f t="shared" si="15"/>
        <v>5.181</v>
      </c>
      <c r="X125" s="131">
        <f t="shared" si="15"/>
        <v>5.181</v>
      </c>
      <c r="Y125" s="131">
        <f t="shared" si="14"/>
        <v>3.8857500000000087</v>
      </c>
      <c r="Z125" s="128"/>
      <c r="AA125" s="128"/>
      <c r="AB125" s="128"/>
      <c r="AC125" s="131"/>
      <c r="AD125" s="132"/>
      <c r="AE125" s="211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4">
        <f t="shared" si="11"/>
        <v>51.81</v>
      </c>
    </row>
    <row r="126" spans="2:41" ht="15.75" customHeight="1" x14ac:dyDescent="0.3">
      <c r="B126" s="123" t="s">
        <v>53</v>
      </c>
      <c r="C126" s="123" t="s">
        <v>54</v>
      </c>
      <c r="D126" s="123" t="s">
        <v>55</v>
      </c>
      <c r="E126" s="123" t="s">
        <v>56</v>
      </c>
      <c r="F126" s="123" t="s">
        <v>57</v>
      </c>
      <c r="G126" s="123" t="s">
        <v>178</v>
      </c>
      <c r="H126" s="124" t="s">
        <v>174</v>
      </c>
      <c r="I126" s="125">
        <v>51.81</v>
      </c>
      <c r="J126" s="125">
        <v>51.81</v>
      </c>
      <c r="K126" s="126">
        <v>0.1</v>
      </c>
      <c r="L126" s="127"/>
      <c r="M126" s="128"/>
      <c r="N126" s="129"/>
      <c r="O126" s="128">
        <f t="shared" si="8"/>
        <v>1.29525</v>
      </c>
      <c r="P126" s="128">
        <f t="shared" si="9"/>
        <v>5.181</v>
      </c>
      <c r="Q126" s="128">
        <f t="shared" si="15"/>
        <v>5.181</v>
      </c>
      <c r="R126" s="128">
        <f t="shared" si="15"/>
        <v>5.181</v>
      </c>
      <c r="S126" s="128">
        <f t="shared" si="15"/>
        <v>5.181</v>
      </c>
      <c r="T126" s="130">
        <f t="shared" si="15"/>
        <v>5.181</v>
      </c>
      <c r="U126" s="131">
        <f t="shared" si="15"/>
        <v>5.181</v>
      </c>
      <c r="V126" s="128">
        <f t="shared" si="15"/>
        <v>5.181</v>
      </c>
      <c r="W126" s="128">
        <f t="shared" si="15"/>
        <v>5.181</v>
      </c>
      <c r="X126" s="131">
        <f t="shared" si="15"/>
        <v>5.181</v>
      </c>
      <c r="Y126" s="131">
        <f t="shared" si="14"/>
        <v>3.8857500000000087</v>
      </c>
      <c r="Z126" s="128"/>
      <c r="AA126" s="128"/>
      <c r="AB126" s="128"/>
      <c r="AC126" s="131"/>
      <c r="AD126" s="132"/>
      <c r="AE126" s="211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4">
        <f t="shared" si="11"/>
        <v>51.81</v>
      </c>
    </row>
    <row r="127" spans="2:41" ht="15.75" customHeight="1" x14ac:dyDescent="0.3">
      <c r="B127" s="123" t="s">
        <v>53</v>
      </c>
      <c r="C127" s="123" t="s">
        <v>54</v>
      </c>
      <c r="D127" s="123" t="s">
        <v>55</v>
      </c>
      <c r="E127" s="123" t="s">
        <v>56</v>
      </c>
      <c r="F127" s="123" t="s">
        <v>57</v>
      </c>
      <c r="G127" s="123" t="s">
        <v>179</v>
      </c>
      <c r="H127" s="124" t="s">
        <v>174</v>
      </c>
      <c r="I127" s="125">
        <v>51.81</v>
      </c>
      <c r="J127" s="125">
        <v>51.81</v>
      </c>
      <c r="K127" s="126">
        <v>0.1</v>
      </c>
      <c r="L127" s="127"/>
      <c r="M127" s="128"/>
      <c r="N127" s="129"/>
      <c r="O127" s="128">
        <f t="shared" si="8"/>
        <v>1.29525</v>
      </c>
      <c r="P127" s="128">
        <f t="shared" si="9"/>
        <v>5.181</v>
      </c>
      <c r="Q127" s="128">
        <f t="shared" si="15"/>
        <v>5.181</v>
      </c>
      <c r="R127" s="128">
        <f t="shared" si="15"/>
        <v>5.181</v>
      </c>
      <c r="S127" s="128">
        <f t="shared" si="15"/>
        <v>5.181</v>
      </c>
      <c r="T127" s="130">
        <f t="shared" si="15"/>
        <v>5.181</v>
      </c>
      <c r="U127" s="131">
        <f t="shared" si="15"/>
        <v>5.181</v>
      </c>
      <c r="V127" s="128">
        <f t="shared" si="15"/>
        <v>5.181</v>
      </c>
      <c r="W127" s="128">
        <f t="shared" si="15"/>
        <v>5.181</v>
      </c>
      <c r="X127" s="131">
        <f t="shared" si="15"/>
        <v>5.181</v>
      </c>
      <c r="Y127" s="131">
        <f t="shared" si="14"/>
        <v>3.8857500000000087</v>
      </c>
      <c r="Z127" s="128"/>
      <c r="AA127" s="128"/>
      <c r="AB127" s="128"/>
      <c r="AC127" s="131"/>
      <c r="AD127" s="132"/>
      <c r="AE127" s="211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4">
        <f t="shared" si="11"/>
        <v>51.81</v>
      </c>
    </row>
    <row r="128" spans="2:41" ht="15.75" customHeight="1" x14ac:dyDescent="0.3">
      <c r="B128" s="123" t="s">
        <v>53</v>
      </c>
      <c r="C128" s="123" t="s">
        <v>54</v>
      </c>
      <c r="D128" s="123" t="s">
        <v>55</v>
      </c>
      <c r="E128" s="123" t="s">
        <v>56</v>
      </c>
      <c r="F128" s="123" t="s">
        <v>57</v>
      </c>
      <c r="G128" s="123" t="s">
        <v>180</v>
      </c>
      <c r="H128" s="124" t="s">
        <v>174</v>
      </c>
      <c r="I128" s="125">
        <v>51.81</v>
      </c>
      <c r="J128" s="125">
        <v>51.81</v>
      </c>
      <c r="K128" s="126">
        <v>0.1</v>
      </c>
      <c r="L128" s="127"/>
      <c r="M128" s="128"/>
      <c r="N128" s="129"/>
      <c r="O128" s="128">
        <f t="shared" si="8"/>
        <v>1.29525</v>
      </c>
      <c r="P128" s="128">
        <f t="shared" si="9"/>
        <v>5.181</v>
      </c>
      <c r="Q128" s="128">
        <f t="shared" si="15"/>
        <v>5.181</v>
      </c>
      <c r="R128" s="128">
        <f t="shared" si="15"/>
        <v>5.181</v>
      </c>
      <c r="S128" s="128">
        <f t="shared" si="15"/>
        <v>5.181</v>
      </c>
      <c r="T128" s="130">
        <f t="shared" si="15"/>
        <v>5.181</v>
      </c>
      <c r="U128" s="131">
        <f t="shared" si="15"/>
        <v>5.181</v>
      </c>
      <c r="V128" s="128">
        <f t="shared" si="15"/>
        <v>5.181</v>
      </c>
      <c r="W128" s="128">
        <f t="shared" si="15"/>
        <v>5.181</v>
      </c>
      <c r="X128" s="131">
        <f t="shared" si="15"/>
        <v>5.181</v>
      </c>
      <c r="Y128" s="131">
        <f t="shared" si="14"/>
        <v>3.8857500000000087</v>
      </c>
      <c r="Z128" s="128"/>
      <c r="AA128" s="128"/>
      <c r="AB128" s="128"/>
      <c r="AC128" s="131"/>
      <c r="AD128" s="132"/>
      <c r="AE128" s="211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4">
        <f t="shared" si="11"/>
        <v>51.81</v>
      </c>
    </row>
    <row r="129" spans="2:41" ht="15.75" customHeight="1" x14ac:dyDescent="0.3">
      <c r="B129" s="123" t="s">
        <v>53</v>
      </c>
      <c r="C129" s="123" t="s">
        <v>54</v>
      </c>
      <c r="D129" s="123" t="s">
        <v>55</v>
      </c>
      <c r="E129" s="123" t="s">
        <v>56</v>
      </c>
      <c r="F129" s="123" t="s">
        <v>57</v>
      </c>
      <c r="G129" s="123" t="s">
        <v>181</v>
      </c>
      <c r="H129" s="124" t="s">
        <v>174</v>
      </c>
      <c r="I129" s="125">
        <v>51.81</v>
      </c>
      <c r="J129" s="125">
        <v>51.81</v>
      </c>
      <c r="K129" s="126">
        <v>0.1</v>
      </c>
      <c r="L129" s="127"/>
      <c r="M129" s="128"/>
      <c r="N129" s="129"/>
      <c r="O129" s="128">
        <f t="shared" si="8"/>
        <v>1.29525</v>
      </c>
      <c r="P129" s="128">
        <f t="shared" si="9"/>
        <v>5.181</v>
      </c>
      <c r="Q129" s="128">
        <f t="shared" si="15"/>
        <v>5.181</v>
      </c>
      <c r="R129" s="128">
        <f t="shared" si="15"/>
        <v>5.181</v>
      </c>
      <c r="S129" s="128">
        <f t="shared" si="15"/>
        <v>5.181</v>
      </c>
      <c r="T129" s="130">
        <f t="shared" si="15"/>
        <v>5.181</v>
      </c>
      <c r="U129" s="131">
        <f t="shared" si="15"/>
        <v>5.181</v>
      </c>
      <c r="V129" s="128">
        <f t="shared" si="15"/>
        <v>5.181</v>
      </c>
      <c r="W129" s="128">
        <f t="shared" si="15"/>
        <v>5.181</v>
      </c>
      <c r="X129" s="131">
        <f t="shared" si="15"/>
        <v>5.181</v>
      </c>
      <c r="Y129" s="131">
        <f t="shared" si="14"/>
        <v>3.8857500000000087</v>
      </c>
      <c r="Z129" s="128"/>
      <c r="AA129" s="128"/>
      <c r="AB129" s="128"/>
      <c r="AC129" s="131"/>
      <c r="AD129" s="132"/>
      <c r="AE129" s="211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4">
        <f t="shared" si="11"/>
        <v>51.81</v>
      </c>
    </row>
    <row r="130" spans="2:41" ht="15.75" customHeight="1" x14ac:dyDescent="0.3">
      <c r="B130" s="123" t="s">
        <v>53</v>
      </c>
      <c r="C130" s="123" t="s">
        <v>54</v>
      </c>
      <c r="D130" s="123" t="s">
        <v>55</v>
      </c>
      <c r="E130" s="123" t="s">
        <v>56</v>
      </c>
      <c r="F130" s="123" t="s">
        <v>57</v>
      </c>
      <c r="G130" s="123" t="s">
        <v>182</v>
      </c>
      <c r="H130" s="124" t="s">
        <v>174</v>
      </c>
      <c r="I130" s="125">
        <v>51.81</v>
      </c>
      <c r="J130" s="125">
        <v>51.81</v>
      </c>
      <c r="K130" s="126">
        <v>0.1</v>
      </c>
      <c r="L130" s="127"/>
      <c r="M130" s="128"/>
      <c r="N130" s="129"/>
      <c r="O130" s="128">
        <f t="shared" si="8"/>
        <v>1.29525</v>
      </c>
      <c r="P130" s="128">
        <f t="shared" si="9"/>
        <v>5.181</v>
      </c>
      <c r="Q130" s="128">
        <f t="shared" si="15"/>
        <v>5.181</v>
      </c>
      <c r="R130" s="128">
        <f t="shared" si="15"/>
        <v>5.181</v>
      </c>
      <c r="S130" s="128">
        <f t="shared" si="15"/>
        <v>5.181</v>
      </c>
      <c r="T130" s="130">
        <f t="shared" si="15"/>
        <v>5.181</v>
      </c>
      <c r="U130" s="131">
        <f t="shared" si="15"/>
        <v>5.181</v>
      </c>
      <c r="V130" s="128">
        <f t="shared" si="15"/>
        <v>5.181</v>
      </c>
      <c r="W130" s="128">
        <f t="shared" si="15"/>
        <v>5.181</v>
      </c>
      <c r="X130" s="131">
        <f t="shared" si="15"/>
        <v>5.181</v>
      </c>
      <c r="Y130" s="131">
        <f t="shared" si="14"/>
        <v>3.8857500000000087</v>
      </c>
      <c r="Z130" s="128"/>
      <c r="AA130" s="128"/>
      <c r="AB130" s="128"/>
      <c r="AC130" s="131"/>
      <c r="AD130" s="132"/>
      <c r="AE130" s="211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4">
        <f t="shared" si="11"/>
        <v>51.81</v>
      </c>
    </row>
    <row r="131" spans="2:41" ht="15.75" customHeight="1" x14ac:dyDescent="0.3">
      <c r="B131" s="123" t="s">
        <v>53</v>
      </c>
      <c r="C131" s="123" t="s">
        <v>54</v>
      </c>
      <c r="D131" s="123" t="s">
        <v>55</v>
      </c>
      <c r="E131" s="123" t="s">
        <v>56</v>
      </c>
      <c r="F131" s="123" t="s">
        <v>57</v>
      </c>
      <c r="G131" s="123" t="s">
        <v>183</v>
      </c>
      <c r="H131" s="124" t="s">
        <v>174</v>
      </c>
      <c r="I131" s="125">
        <v>51.81</v>
      </c>
      <c r="J131" s="125">
        <v>51.81</v>
      </c>
      <c r="K131" s="126">
        <v>0.1</v>
      </c>
      <c r="L131" s="127"/>
      <c r="M131" s="128"/>
      <c r="N131" s="129"/>
      <c r="O131" s="128">
        <f t="shared" si="8"/>
        <v>1.29525</v>
      </c>
      <c r="P131" s="128">
        <f t="shared" si="9"/>
        <v>5.181</v>
      </c>
      <c r="Q131" s="128">
        <f t="shared" si="15"/>
        <v>5.181</v>
      </c>
      <c r="R131" s="128">
        <f t="shared" si="15"/>
        <v>5.181</v>
      </c>
      <c r="S131" s="128">
        <f t="shared" si="15"/>
        <v>5.181</v>
      </c>
      <c r="T131" s="130">
        <f t="shared" si="15"/>
        <v>5.181</v>
      </c>
      <c r="U131" s="131">
        <f t="shared" si="15"/>
        <v>5.181</v>
      </c>
      <c r="V131" s="128">
        <f t="shared" si="15"/>
        <v>5.181</v>
      </c>
      <c r="W131" s="128">
        <f t="shared" si="15"/>
        <v>5.181</v>
      </c>
      <c r="X131" s="131">
        <f t="shared" si="15"/>
        <v>5.181</v>
      </c>
      <c r="Y131" s="131">
        <f t="shared" si="14"/>
        <v>3.8857500000000087</v>
      </c>
      <c r="Z131" s="128"/>
      <c r="AA131" s="128"/>
      <c r="AB131" s="128"/>
      <c r="AC131" s="131"/>
      <c r="AD131" s="132"/>
      <c r="AE131" s="211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4">
        <f t="shared" si="11"/>
        <v>51.81</v>
      </c>
    </row>
    <row r="132" spans="2:41" ht="15.75" customHeight="1" x14ac:dyDescent="0.3">
      <c r="B132" s="123" t="s">
        <v>53</v>
      </c>
      <c r="C132" s="123" t="s">
        <v>54</v>
      </c>
      <c r="D132" s="123" t="s">
        <v>55</v>
      </c>
      <c r="E132" s="123" t="s">
        <v>56</v>
      </c>
      <c r="F132" s="123" t="s">
        <v>57</v>
      </c>
      <c r="G132" s="123" t="s">
        <v>184</v>
      </c>
      <c r="H132" s="124" t="s">
        <v>174</v>
      </c>
      <c r="I132" s="125">
        <v>51.81</v>
      </c>
      <c r="J132" s="125">
        <v>51.81</v>
      </c>
      <c r="K132" s="126">
        <v>0.1</v>
      </c>
      <c r="L132" s="127"/>
      <c r="M132" s="128"/>
      <c r="N132" s="129"/>
      <c r="O132" s="128">
        <f t="shared" si="8"/>
        <v>1.29525</v>
      </c>
      <c r="P132" s="128">
        <f t="shared" si="9"/>
        <v>5.181</v>
      </c>
      <c r="Q132" s="128">
        <f t="shared" si="15"/>
        <v>5.181</v>
      </c>
      <c r="R132" s="128">
        <f t="shared" si="15"/>
        <v>5.181</v>
      </c>
      <c r="S132" s="128">
        <f t="shared" si="15"/>
        <v>5.181</v>
      </c>
      <c r="T132" s="130">
        <f t="shared" si="15"/>
        <v>5.181</v>
      </c>
      <c r="U132" s="131">
        <f t="shared" si="15"/>
        <v>5.181</v>
      </c>
      <c r="V132" s="128">
        <f t="shared" si="15"/>
        <v>5.181</v>
      </c>
      <c r="W132" s="128">
        <f t="shared" si="15"/>
        <v>5.181</v>
      </c>
      <c r="X132" s="131">
        <f t="shared" si="15"/>
        <v>5.181</v>
      </c>
      <c r="Y132" s="131">
        <f t="shared" si="14"/>
        <v>3.8857500000000087</v>
      </c>
      <c r="Z132" s="128"/>
      <c r="AA132" s="128"/>
      <c r="AB132" s="128"/>
      <c r="AC132" s="131"/>
      <c r="AD132" s="132"/>
      <c r="AE132" s="211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4">
        <f t="shared" si="11"/>
        <v>51.81</v>
      </c>
    </row>
    <row r="133" spans="2:41" ht="15.75" customHeight="1" x14ac:dyDescent="0.3">
      <c r="B133" s="123" t="s">
        <v>53</v>
      </c>
      <c r="C133" s="123" t="s">
        <v>54</v>
      </c>
      <c r="D133" s="123" t="s">
        <v>55</v>
      </c>
      <c r="E133" s="123" t="s">
        <v>56</v>
      </c>
      <c r="F133" s="123" t="s">
        <v>57</v>
      </c>
      <c r="G133" s="123" t="s">
        <v>185</v>
      </c>
      <c r="H133" s="124" t="s">
        <v>174</v>
      </c>
      <c r="I133" s="125">
        <v>51.81</v>
      </c>
      <c r="J133" s="125">
        <v>51.81</v>
      </c>
      <c r="K133" s="126">
        <v>0.1</v>
      </c>
      <c r="L133" s="127"/>
      <c r="M133" s="128"/>
      <c r="N133" s="129"/>
      <c r="O133" s="128">
        <f t="shared" si="8"/>
        <v>1.29525</v>
      </c>
      <c r="P133" s="128">
        <f t="shared" si="9"/>
        <v>5.181</v>
      </c>
      <c r="Q133" s="128">
        <f t="shared" si="15"/>
        <v>5.181</v>
      </c>
      <c r="R133" s="128">
        <f t="shared" si="15"/>
        <v>5.181</v>
      </c>
      <c r="S133" s="128">
        <f t="shared" si="15"/>
        <v>5.181</v>
      </c>
      <c r="T133" s="130">
        <f t="shared" si="15"/>
        <v>5.181</v>
      </c>
      <c r="U133" s="131">
        <f t="shared" si="15"/>
        <v>5.181</v>
      </c>
      <c r="V133" s="128">
        <f t="shared" si="15"/>
        <v>5.181</v>
      </c>
      <c r="W133" s="128">
        <f t="shared" si="15"/>
        <v>5.181</v>
      </c>
      <c r="X133" s="131">
        <f t="shared" si="15"/>
        <v>5.181</v>
      </c>
      <c r="Y133" s="131">
        <f t="shared" si="14"/>
        <v>3.8857500000000087</v>
      </c>
      <c r="Z133" s="128"/>
      <c r="AA133" s="128"/>
      <c r="AB133" s="128"/>
      <c r="AC133" s="131"/>
      <c r="AD133" s="132"/>
      <c r="AE133" s="211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4">
        <f t="shared" si="11"/>
        <v>51.81</v>
      </c>
    </row>
    <row r="134" spans="2:41" ht="15.75" customHeight="1" x14ac:dyDescent="0.3">
      <c r="B134" s="123" t="s">
        <v>53</v>
      </c>
      <c r="C134" s="123" t="s">
        <v>54</v>
      </c>
      <c r="D134" s="123" t="s">
        <v>55</v>
      </c>
      <c r="E134" s="123" t="s">
        <v>56</v>
      </c>
      <c r="F134" s="123" t="s">
        <v>57</v>
      </c>
      <c r="G134" s="123" t="s">
        <v>186</v>
      </c>
      <c r="H134" s="124" t="s">
        <v>174</v>
      </c>
      <c r="I134" s="125">
        <v>51.81</v>
      </c>
      <c r="J134" s="125">
        <v>51.81</v>
      </c>
      <c r="K134" s="126">
        <v>0.1</v>
      </c>
      <c r="L134" s="127"/>
      <c r="M134" s="128"/>
      <c r="N134" s="129"/>
      <c r="O134" s="128">
        <f t="shared" si="8"/>
        <v>1.29525</v>
      </c>
      <c r="P134" s="128">
        <f t="shared" si="9"/>
        <v>5.181</v>
      </c>
      <c r="Q134" s="128">
        <f t="shared" si="15"/>
        <v>5.181</v>
      </c>
      <c r="R134" s="128">
        <f t="shared" si="15"/>
        <v>5.181</v>
      </c>
      <c r="S134" s="128">
        <f t="shared" si="15"/>
        <v>5.181</v>
      </c>
      <c r="T134" s="130">
        <f t="shared" si="15"/>
        <v>5.181</v>
      </c>
      <c r="U134" s="131">
        <f t="shared" si="15"/>
        <v>5.181</v>
      </c>
      <c r="V134" s="128">
        <f t="shared" si="15"/>
        <v>5.181</v>
      </c>
      <c r="W134" s="128">
        <f t="shared" si="15"/>
        <v>5.181</v>
      </c>
      <c r="X134" s="131">
        <f t="shared" si="15"/>
        <v>5.181</v>
      </c>
      <c r="Y134" s="131">
        <f t="shared" si="14"/>
        <v>3.8857500000000087</v>
      </c>
      <c r="Z134" s="128"/>
      <c r="AA134" s="128"/>
      <c r="AB134" s="128"/>
      <c r="AC134" s="131"/>
      <c r="AD134" s="132"/>
      <c r="AE134" s="211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4">
        <f t="shared" si="11"/>
        <v>51.81</v>
      </c>
    </row>
    <row r="135" spans="2:41" ht="15.75" customHeight="1" x14ac:dyDescent="0.3">
      <c r="B135" s="123" t="s">
        <v>53</v>
      </c>
      <c r="C135" s="123" t="s">
        <v>54</v>
      </c>
      <c r="D135" s="123" t="s">
        <v>55</v>
      </c>
      <c r="E135" s="123" t="s">
        <v>56</v>
      </c>
      <c r="F135" s="123" t="s">
        <v>57</v>
      </c>
      <c r="G135" s="123" t="s">
        <v>187</v>
      </c>
      <c r="H135" s="124" t="s">
        <v>174</v>
      </c>
      <c r="I135" s="125">
        <v>51.81</v>
      </c>
      <c r="J135" s="125">
        <v>51.81</v>
      </c>
      <c r="K135" s="126">
        <v>0.1</v>
      </c>
      <c r="L135" s="127"/>
      <c r="M135" s="128"/>
      <c r="N135" s="129"/>
      <c r="O135" s="128">
        <f t="shared" si="8"/>
        <v>1.29525</v>
      </c>
      <c r="P135" s="128">
        <f t="shared" si="9"/>
        <v>5.181</v>
      </c>
      <c r="Q135" s="128">
        <f t="shared" si="15"/>
        <v>5.181</v>
      </c>
      <c r="R135" s="128">
        <f t="shared" si="15"/>
        <v>5.181</v>
      </c>
      <c r="S135" s="128">
        <f t="shared" si="15"/>
        <v>5.181</v>
      </c>
      <c r="T135" s="130">
        <f t="shared" si="15"/>
        <v>5.181</v>
      </c>
      <c r="U135" s="131">
        <f t="shared" si="15"/>
        <v>5.181</v>
      </c>
      <c r="V135" s="128">
        <f t="shared" si="15"/>
        <v>5.181</v>
      </c>
      <c r="W135" s="128">
        <f t="shared" si="15"/>
        <v>5.181</v>
      </c>
      <c r="X135" s="131">
        <f t="shared" si="15"/>
        <v>5.181</v>
      </c>
      <c r="Y135" s="131">
        <f t="shared" si="14"/>
        <v>3.8857500000000087</v>
      </c>
      <c r="Z135" s="128"/>
      <c r="AA135" s="128"/>
      <c r="AB135" s="128"/>
      <c r="AC135" s="131"/>
      <c r="AD135" s="132"/>
      <c r="AE135" s="211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4">
        <f t="shared" si="11"/>
        <v>51.81</v>
      </c>
    </row>
    <row r="136" spans="2:41" ht="15.75" customHeight="1" x14ac:dyDescent="0.3">
      <c r="B136" s="123" t="s">
        <v>53</v>
      </c>
      <c r="C136" s="123" t="s">
        <v>54</v>
      </c>
      <c r="D136" s="123" t="s">
        <v>55</v>
      </c>
      <c r="E136" s="123" t="s">
        <v>56</v>
      </c>
      <c r="F136" s="123" t="s">
        <v>57</v>
      </c>
      <c r="G136" s="123" t="s">
        <v>188</v>
      </c>
      <c r="H136" s="124" t="s">
        <v>174</v>
      </c>
      <c r="I136" s="125">
        <v>51.81</v>
      </c>
      <c r="J136" s="125">
        <v>51.81</v>
      </c>
      <c r="K136" s="126">
        <v>0.1</v>
      </c>
      <c r="L136" s="127"/>
      <c r="M136" s="128"/>
      <c r="N136" s="129"/>
      <c r="O136" s="128">
        <f t="shared" ref="O136:O199" si="16">($I136/10)*3/12</f>
        <v>1.29525</v>
      </c>
      <c r="P136" s="128">
        <f t="shared" ref="P136:P199" si="17">$I136/10</f>
        <v>5.181</v>
      </c>
      <c r="Q136" s="128">
        <f t="shared" ref="Q136:X155" si="18">$J136/10</f>
        <v>5.181</v>
      </c>
      <c r="R136" s="128">
        <f t="shared" si="18"/>
        <v>5.181</v>
      </c>
      <c r="S136" s="128">
        <f t="shared" si="18"/>
        <v>5.181</v>
      </c>
      <c r="T136" s="130">
        <f t="shared" si="18"/>
        <v>5.181</v>
      </c>
      <c r="U136" s="131">
        <f t="shared" si="18"/>
        <v>5.181</v>
      </c>
      <c r="V136" s="128">
        <f t="shared" si="18"/>
        <v>5.181</v>
      </c>
      <c r="W136" s="128">
        <f t="shared" si="18"/>
        <v>5.181</v>
      </c>
      <c r="X136" s="131">
        <f t="shared" si="18"/>
        <v>5.181</v>
      </c>
      <c r="Y136" s="131">
        <f t="shared" si="14"/>
        <v>3.8857500000000087</v>
      </c>
      <c r="Z136" s="128"/>
      <c r="AA136" s="128"/>
      <c r="AB136" s="128"/>
      <c r="AC136" s="131"/>
      <c r="AD136" s="132"/>
      <c r="AE136" s="211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4">
        <f t="shared" si="11"/>
        <v>51.81</v>
      </c>
    </row>
    <row r="137" spans="2:41" ht="15.75" customHeight="1" x14ac:dyDescent="0.3">
      <c r="B137" s="123" t="s">
        <v>53</v>
      </c>
      <c r="C137" s="123" t="s">
        <v>54</v>
      </c>
      <c r="D137" s="123" t="s">
        <v>55</v>
      </c>
      <c r="E137" s="123" t="s">
        <v>56</v>
      </c>
      <c r="F137" s="123" t="s">
        <v>57</v>
      </c>
      <c r="G137" s="123" t="s">
        <v>189</v>
      </c>
      <c r="H137" s="124" t="s">
        <v>174</v>
      </c>
      <c r="I137" s="125">
        <v>51.81</v>
      </c>
      <c r="J137" s="125">
        <v>51.81</v>
      </c>
      <c r="K137" s="126">
        <v>0.1</v>
      </c>
      <c r="L137" s="127"/>
      <c r="M137" s="128"/>
      <c r="N137" s="129"/>
      <c r="O137" s="128">
        <f t="shared" si="16"/>
        <v>1.29525</v>
      </c>
      <c r="P137" s="128">
        <f t="shared" si="17"/>
        <v>5.181</v>
      </c>
      <c r="Q137" s="128">
        <f t="shared" si="18"/>
        <v>5.181</v>
      </c>
      <c r="R137" s="128">
        <f t="shared" si="18"/>
        <v>5.181</v>
      </c>
      <c r="S137" s="128">
        <f t="shared" si="18"/>
        <v>5.181</v>
      </c>
      <c r="T137" s="130">
        <f t="shared" si="18"/>
        <v>5.181</v>
      </c>
      <c r="U137" s="131">
        <f t="shared" si="18"/>
        <v>5.181</v>
      </c>
      <c r="V137" s="128">
        <f t="shared" si="18"/>
        <v>5.181</v>
      </c>
      <c r="W137" s="128">
        <f t="shared" si="18"/>
        <v>5.181</v>
      </c>
      <c r="X137" s="131">
        <f t="shared" si="18"/>
        <v>5.181</v>
      </c>
      <c r="Y137" s="131">
        <f t="shared" si="14"/>
        <v>3.8857500000000087</v>
      </c>
      <c r="Z137" s="128"/>
      <c r="AA137" s="128"/>
      <c r="AB137" s="128"/>
      <c r="AC137" s="131"/>
      <c r="AD137" s="132"/>
      <c r="AE137" s="211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4">
        <f t="shared" ref="AO137:AO200" si="19">SUM(O137:Y137)</f>
        <v>51.81</v>
      </c>
    </row>
    <row r="138" spans="2:41" ht="15.75" customHeight="1" x14ac:dyDescent="0.3">
      <c r="B138" s="123" t="s">
        <v>53</v>
      </c>
      <c r="C138" s="123" t="s">
        <v>54</v>
      </c>
      <c r="D138" s="123" t="s">
        <v>55</v>
      </c>
      <c r="E138" s="123" t="s">
        <v>56</v>
      </c>
      <c r="F138" s="123" t="s">
        <v>57</v>
      </c>
      <c r="G138" s="123" t="s">
        <v>190</v>
      </c>
      <c r="H138" s="124" t="s">
        <v>174</v>
      </c>
      <c r="I138" s="125">
        <v>51.81</v>
      </c>
      <c r="J138" s="125">
        <v>51.81</v>
      </c>
      <c r="K138" s="126">
        <v>0.1</v>
      </c>
      <c r="L138" s="127"/>
      <c r="M138" s="128"/>
      <c r="N138" s="129"/>
      <c r="O138" s="128">
        <f t="shared" si="16"/>
        <v>1.29525</v>
      </c>
      <c r="P138" s="128">
        <f t="shared" si="17"/>
        <v>5.181</v>
      </c>
      <c r="Q138" s="128">
        <f t="shared" si="18"/>
        <v>5.181</v>
      </c>
      <c r="R138" s="128">
        <f t="shared" si="18"/>
        <v>5.181</v>
      </c>
      <c r="S138" s="128">
        <f t="shared" si="18"/>
        <v>5.181</v>
      </c>
      <c r="T138" s="130">
        <f t="shared" si="18"/>
        <v>5.181</v>
      </c>
      <c r="U138" s="131">
        <f t="shared" si="18"/>
        <v>5.181</v>
      </c>
      <c r="V138" s="128">
        <f t="shared" si="18"/>
        <v>5.181</v>
      </c>
      <c r="W138" s="128">
        <f t="shared" si="18"/>
        <v>5.181</v>
      </c>
      <c r="X138" s="131">
        <f t="shared" si="18"/>
        <v>5.181</v>
      </c>
      <c r="Y138" s="131">
        <f t="shared" si="14"/>
        <v>3.8857500000000087</v>
      </c>
      <c r="Z138" s="128"/>
      <c r="AA138" s="128"/>
      <c r="AB138" s="128"/>
      <c r="AC138" s="131"/>
      <c r="AD138" s="132"/>
      <c r="AE138" s="211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4">
        <f t="shared" si="19"/>
        <v>51.81</v>
      </c>
    </row>
    <row r="139" spans="2:41" ht="15.75" customHeight="1" x14ac:dyDescent="0.3">
      <c r="B139" s="123" t="s">
        <v>53</v>
      </c>
      <c r="C139" s="123" t="s">
        <v>54</v>
      </c>
      <c r="D139" s="123" t="s">
        <v>55</v>
      </c>
      <c r="E139" s="123" t="s">
        <v>56</v>
      </c>
      <c r="F139" s="123" t="s">
        <v>57</v>
      </c>
      <c r="G139" s="123" t="s">
        <v>191</v>
      </c>
      <c r="H139" s="124" t="s">
        <v>174</v>
      </c>
      <c r="I139" s="125">
        <v>51.81</v>
      </c>
      <c r="J139" s="125">
        <v>51.81</v>
      </c>
      <c r="K139" s="126">
        <v>0.1</v>
      </c>
      <c r="L139" s="127"/>
      <c r="M139" s="128"/>
      <c r="N139" s="129"/>
      <c r="O139" s="128">
        <f t="shared" si="16"/>
        <v>1.29525</v>
      </c>
      <c r="P139" s="128">
        <f t="shared" si="17"/>
        <v>5.181</v>
      </c>
      <c r="Q139" s="128">
        <f t="shared" si="18"/>
        <v>5.181</v>
      </c>
      <c r="R139" s="128">
        <f t="shared" si="18"/>
        <v>5.181</v>
      </c>
      <c r="S139" s="128">
        <f t="shared" si="18"/>
        <v>5.181</v>
      </c>
      <c r="T139" s="130">
        <f t="shared" si="18"/>
        <v>5.181</v>
      </c>
      <c r="U139" s="131">
        <f t="shared" si="18"/>
        <v>5.181</v>
      </c>
      <c r="V139" s="128">
        <f t="shared" si="18"/>
        <v>5.181</v>
      </c>
      <c r="W139" s="128">
        <f t="shared" si="18"/>
        <v>5.181</v>
      </c>
      <c r="X139" s="131">
        <f t="shared" si="18"/>
        <v>5.181</v>
      </c>
      <c r="Y139" s="131">
        <f t="shared" si="14"/>
        <v>3.8857500000000087</v>
      </c>
      <c r="Z139" s="128"/>
      <c r="AA139" s="128"/>
      <c r="AB139" s="128"/>
      <c r="AC139" s="131"/>
      <c r="AD139" s="132"/>
      <c r="AE139" s="211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4">
        <f t="shared" si="19"/>
        <v>51.81</v>
      </c>
    </row>
    <row r="140" spans="2:41" ht="15.75" customHeight="1" x14ac:dyDescent="0.3">
      <c r="B140" s="123" t="s">
        <v>53</v>
      </c>
      <c r="C140" s="123" t="s">
        <v>54</v>
      </c>
      <c r="D140" s="123" t="s">
        <v>55</v>
      </c>
      <c r="E140" s="123" t="s">
        <v>56</v>
      </c>
      <c r="F140" s="123" t="s">
        <v>57</v>
      </c>
      <c r="G140" s="123" t="s">
        <v>192</v>
      </c>
      <c r="H140" s="124" t="s">
        <v>174</v>
      </c>
      <c r="I140" s="125">
        <v>51.81</v>
      </c>
      <c r="J140" s="125">
        <v>51.81</v>
      </c>
      <c r="K140" s="126">
        <v>0.1</v>
      </c>
      <c r="L140" s="127"/>
      <c r="M140" s="128"/>
      <c r="N140" s="129"/>
      <c r="O140" s="128">
        <f t="shared" si="16"/>
        <v>1.29525</v>
      </c>
      <c r="P140" s="128">
        <f t="shared" si="17"/>
        <v>5.181</v>
      </c>
      <c r="Q140" s="128">
        <f t="shared" si="18"/>
        <v>5.181</v>
      </c>
      <c r="R140" s="128">
        <f t="shared" si="18"/>
        <v>5.181</v>
      </c>
      <c r="S140" s="128">
        <f t="shared" si="18"/>
        <v>5.181</v>
      </c>
      <c r="T140" s="130">
        <f t="shared" si="18"/>
        <v>5.181</v>
      </c>
      <c r="U140" s="131">
        <f t="shared" si="18"/>
        <v>5.181</v>
      </c>
      <c r="V140" s="128">
        <f t="shared" si="18"/>
        <v>5.181</v>
      </c>
      <c r="W140" s="128">
        <f t="shared" si="18"/>
        <v>5.181</v>
      </c>
      <c r="X140" s="131">
        <f t="shared" si="18"/>
        <v>5.181</v>
      </c>
      <c r="Y140" s="131">
        <f t="shared" si="14"/>
        <v>3.8857500000000087</v>
      </c>
      <c r="Z140" s="128"/>
      <c r="AA140" s="128"/>
      <c r="AB140" s="128"/>
      <c r="AC140" s="131"/>
      <c r="AD140" s="132"/>
      <c r="AE140" s="211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4">
        <f t="shared" si="19"/>
        <v>51.81</v>
      </c>
    </row>
    <row r="141" spans="2:41" ht="15.75" customHeight="1" x14ac:dyDescent="0.3">
      <c r="B141" s="123" t="s">
        <v>53</v>
      </c>
      <c r="C141" s="123" t="s">
        <v>54</v>
      </c>
      <c r="D141" s="123" t="s">
        <v>55</v>
      </c>
      <c r="E141" s="123" t="s">
        <v>56</v>
      </c>
      <c r="F141" s="123" t="s">
        <v>57</v>
      </c>
      <c r="G141" s="123" t="s">
        <v>193</v>
      </c>
      <c r="H141" s="124" t="s">
        <v>174</v>
      </c>
      <c r="I141" s="125">
        <v>51.81</v>
      </c>
      <c r="J141" s="125">
        <v>51.81</v>
      </c>
      <c r="K141" s="126">
        <v>0.1</v>
      </c>
      <c r="L141" s="127"/>
      <c r="M141" s="128"/>
      <c r="N141" s="129"/>
      <c r="O141" s="128">
        <f t="shared" si="16"/>
        <v>1.29525</v>
      </c>
      <c r="P141" s="128">
        <f t="shared" si="17"/>
        <v>5.181</v>
      </c>
      <c r="Q141" s="128">
        <f t="shared" si="18"/>
        <v>5.181</v>
      </c>
      <c r="R141" s="128">
        <f t="shared" si="18"/>
        <v>5.181</v>
      </c>
      <c r="S141" s="128">
        <f t="shared" si="18"/>
        <v>5.181</v>
      </c>
      <c r="T141" s="130">
        <f t="shared" si="18"/>
        <v>5.181</v>
      </c>
      <c r="U141" s="131">
        <f t="shared" si="18"/>
        <v>5.181</v>
      </c>
      <c r="V141" s="128">
        <f t="shared" si="18"/>
        <v>5.181</v>
      </c>
      <c r="W141" s="128">
        <f t="shared" si="18"/>
        <v>5.181</v>
      </c>
      <c r="X141" s="131">
        <f t="shared" si="18"/>
        <v>5.181</v>
      </c>
      <c r="Y141" s="131">
        <f t="shared" si="14"/>
        <v>3.8857500000000087</v>
      </c>
      <c r="Z141" s="128"/>
      <c r="AA141" s="128"/>
      <c r="AB141" s="128"/>
      <c r="AC141" s="131"/>
      <c r="AD141" s="132"/>
      <c r="AE141" s="211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4">
        <f t="shared" si="19"/>
        <v>51.81</v>
      </c>
    </row>
    <row r="142" spans="2:41" ht="15.75" customHeight="1" x14ac:dyDescent="0.3">
      <c r="B142" s="123" t="s">
        <v>53</v>
      </c>
      <c r="C142" s="123" t="s">
        <v>54</v>
      </c>
      <c r="D142" s="123" t="s">
        <v>55</v>
      </c>
      <c r="E142" s="123" t="s">
        <v>56</v>
      </c>
      <c r="F142" s="123" t="s">
        <v>57</v>
      </c>
      <c r="G142" s="123" t="s">
        <v>194</v>
      </c>
      <c r="H142" s="124" t="s">
        <v>174</v>
      </c>
      <c r="I142" s="125">
        <v>51.81</v>
      </c>
      <c r="J142" s="125">
        <v>51.81</v>
      </c>
      <c r="K142" s="126">
        <v>0.1</v>
      </c>
      <c r="L142" s="127"/>
      <c r="M142" s="128"/>
      <c r="N142" s="129"/>
      <c r="O142" s="128">
        <f t="shared" si="16"/>
        <v>1.29525</v>
      </c>
      <c r="P142" s="128">
        <f t="shared" si="17"/>
        <v>5.181</v>
      </c>
      <c r="Q142" s="128">
        <f t="shared" si="18"/>
        <v>5.181</v>
      </c>
      <c r="R142" s="128">
        <f t="shared" si="18"/>
        <v>5.181</v>
      </c>
      <c r="S142" s="128">
        <f t="shared" si="18"/>
        <v>5.181</v>
      </c>
      <c r="T142" s="130">
        <f t="shared" si="18"/>
        <v>5.181</v>
      </c>
      <c r="U142" s="131">
        <f t="shared" si="18"/>
        <v>5.181</v>
      </c>
      <c r="V142" s="128">
        <f t="shared" si="18"/>
        <v>5.181</v>
      </c>
      <c r="W142" s="128">
        <f t="shared" si="18"/>
        <v>5.181</v>
      </c>
      <c r="X142" s="131">
        <f t="shared" si="18"/>
        <v>5.181</v>
      </c>
      <c r="Y142" s="131">
        <f t="shared" si="14"/>
        <v>3.8857500000000087</v>
      </c>
      <c r="Z142" s="128"/>
      <c r="AA142" s="128"/>
      <c r="AB142" s="128"/>
      <c r="AC142" s="131"/>
      <c r="AD142" s="132"/>
      <c r="AE142" s="211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4">
        <f t="shared" si="19"/>
        <v>51.81</v>
      </c>
    </row>
    <row r="143" spans="2:41" ht="15.75" customHeight="1" x14ac:dyDescent="0.3">
      <c r="B143" s="123" t="s">
        <v>53</v>
      </c>
      <c r="C143" s="123" t="s">
        <v>54</v>
      </c>
      <c r="D143" s="123" t="s">
        <v>55</v>
      </c>
      <c r="E143" s="123" t="s">
        <v>56</v>
      </c>
      <c r="F143" s="123" t="s">
        <v>57</v>
      </c>
      <c r="G143" s="123" t="s">
        <v>195</v>
      </c>
      <c r="H143" s="124" t="s">
        <v>174</v>
      </c>
      <c r="I143" s="125">
        <v>51.81</v>
      </c>
      <c r="J143" s="125">
        <v>51.81</v>
      </c>
      <c r="K143" s="126">
        <v>0.1</v>
      </c>
      <c r="L143" s="127"/>
      <c r="M143" s="128"/>
      <c r="N143" s="129"/>
      <c r="O143" s="128">
        <f t="shared" si="16"/>
        <v>1.29525</v>
      </c>
      <c r="P143" s="128">
        <f t="shared" si="17"/>
        <v>5.181</v>
      </c>
      <c r="Q143" s="128">
        <f t="shared" si="18"/>
        <v>5.181</v>
      </c>
      <c r="R143" s="128">
        <f t="shared" si="18"/>
        <v>5.181</v>
      </c>
      <c r="S143" s="128">
        <f t="shared" si="18"/>
        <v>5.181</v>
      </c>
      <c r="T143" s="130">
        <f t="shared" si="18"/>
        <v>5.181</v>
      </c>
      <c r="U143" s="131">
        <f t="shared" si="18"/>
        <v>5.181</v>
      </c>
      <c r="V143" s="128">
        <f t="shared" si="18"/>
        <v>5.181</v>
      </c>
      <c r="W143" s="128">
        <f t="shared" si="18"/>
        <v>5.181</v>
      </c>
      <c r="X143" s="131">
        <f t="shared" si="18"/>
        <v>5.181</v>
      </c>
      <c r="Y143" s="131">
        <f t="shared" si="14"/>
        <v>3.8857500000000087</v>
      </c>
      <c r="Z143" s="128"/>
      <c r="AA143" s="128"/>
      <c r="AB143" s="128"/>
      <c r="AC143" s="131"/>
      <c r="AD143" s="132"/>
      <c r="AE143" s="211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4">
        <f t="shared" si="19"/>
        <v>51.81</v>
      </c>
    </row>
    <row r="144" spans="2:41" ht="15.75" customHeight="1" x14ac:dyDescent="0.3">
      <c r="B144" s="123" t="s">
        <v>53</v>
      </c>
      <c r="C144" s="123" t="s">
        <v>54</v>
      </c>
      <c r="D144" s="123" t="s">
        <v>55</v>
      </c>
      <c r="E144" s="123" t="s">
        <v>56</v>
      </c>
      <c r="F144" s="123" t="s">
        <v>57</v>
      </c>
      <c r="G144" s="123" t="s">
        <v>196</v>
      </c>
      <c r="H144" s="124" t="s">
        <v>174</v>
      </c>
      <c r="I144" s="125">
        <v>51.81</v>
      </c>
      <c r="J144" s="125">
        <v>51.81</v>
      </c>
      <c r="K144" s="126">
        <v>0.1</v>
      </c>
      <c r="L144" s="127"/>
      <c r="M144" s="128"/>
      <c r="N144" s="129"/>
      <c r="O144" s="128">
        <f t="shared" si="16"/>
        <v>1.29525</v>
      </c>
      <c r="P144" s="128">
        <f t="shared" si="17"/>
        <v>5.181</v>
      </c>
      <c r="Q144" s="128">
        <f t="shared" si="18"/>
        <v>5.181</v>
      </c>
      <c r="R144" s="128">
        <f t="shared" si="18"/>
        <v>5.181</v>
      </c>
      <c r="S144" s="128">
        <f t="shared" si="18"/>
        <v>5.181</v>
      </c>
      <c r="T144" s="130">
        <f t="shared" si="18"/>
        <v>5.181</v>
      </c>
      <c r="U144" s="131">
        <f t="shared" si="18"/>
        <v>5.181</v>
      </c>
      <c r="V144" s="128">
        <f t="shared" si="18"/>
        <v>5.181</v>
      </c>
      <c r="W144" s="128">
        <f t="shared" si="18"/>
        <v>5.181</v>
      </c>
      <c r="X144" s="131">
        <f t="shared" si="18"/>
        <v>5.181</v>
      </c>
      <c r="Y144" s="131">
        <f t="shared" si="14"/>
        <v>3.8857500000000087</v>
      </c>
      <c r="Z144" s="128"/>
      <c r="AA144" s="128"/>
      <c r="AB144" s="128"/>
      <c r="AC144" s="131"/>
      <c r="AD144" s="132"/>
      <c r="AE144" s="211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4">
        <f t="shared" si="19"/>
        <v>51.81</v>
      </c>
    </row>
    <row r="145" spans="2:41" ht="15.75" customHeight="1" x14ac:dyDescent="0.3">
      <c r="B145" s="123" t="s">
        <v>53</v>
      </c>
      <c r="C145" s="123" t="s">
        <v>54</v>
      </c>
      <c r="D145" s="123" t="s">
        <v>55</v>
      </c>
      <c r="E145" s="123" t="s">
        <v>56</v>
      </c>
      <c r="F145" s="123" t="s">
        <v>57</v>
      </c>
      <c r="G145" s="123" t="s">
        <v>197</v>
      </c>
      <c r="H145" s="124" t="s">
        <v>174</v>
      </c>
      <c r="I145" s="125">
        <v>51.81</v>
      </c>
      <c r="J145" s="125">
        <v>51.81</v>
      </c>
      <c r="K145" s="126">
        <v>0.1</v>
      </c>
      <c r="L145" s="127"/>
      <c r="M145" s="128"/>
      <c r="N145" s="129"/>
      <c r="O145" s="128">
        <f t="shared" si="16"/>
        <v>1.29525</v>
      </c>
      <c r="P145" s="128">
        <f t="shared" si="17"/>
        <v>5.181</v>
      </c>
      <c r="Q145" s="128">
        <f t="shared" si="18"/>
        <v>5.181</v>
      </c>
      <c r="R145" s="128">
        <f t="shared" si="18"/>
        <v>5.181</v>
      </c>
      <c r="S145" s="128">
        <f t="shared" si="18"/>
        <v>5.181</v>
      </c>
      <c r="T145" s="130">
        <f t="shared" si="18"/>
        <v>5.181</v>
      </c>
      <c r="U145" s="131">
        <f t="shared" si="18"/>
        <v>5.181</v>
      </c>
      <c r="V145" s="128">
        <f t="shared" si="18"/>
        <v>5.181</v>
      </c>
      <c r="W145" s="128">
        <f t="shared" si="18"/>
        <v>5.181</v>
      </c>
      <c r="X145" s="131">
        <f t="shared" si="18"/>
        <v>5.181</v>
      </c>
      <c r="Y145" s="131">
        <f t="shared" si="14"/>
        <v>3.8857500000000087</v>
      </c>
      <c r="Z145" s="128"/>
      <c r="AA145" s="128"/>
      <c r="AB145" s="128"/>
      <c r="AC145" s="131"/>
      <c r="AD145" s="132"/>
      <c r="AE145" s="211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4">
        <f t="shared" si="19"/>
        <v>51.81</v>
      </c>
    </row>
    <row r="146" spans="2:41" ht="15.75" customHeight="1" x14ac:dyDescent="0.3">
      <c r="B146" s="123" t="s">
        <v>53</v>
      </c>
      <c r="C146" s="123" t="s">
        <v>54</v>
      </c>
      <c r="D146" s="123" t="s">
        <v>55</v>
      </c>
      <c r="E146" s="123" t="s">
        <v>56</v>
      </c>
      <c r="F146" s="123" t="s">
        <v>57</v>
      </c>
      <c r="G146" s="123" t="s">
        <v>198</v>
      </c>
      <c r="H146" s="124" t="s">
        <v>174</v>
      </c>
      <c r="I146" s="125">
        <v>51.81</v>
      </c>
      <c r="J146" s="125">
        <v>51.81</v>
      </c>
      <c r="K146" s="126">
        <v>0.1</v>
      </c>
      <c r="L146" s="127"/>
      <c r="M146" s="128"/>
      <c r="N146" s="129"/>
      <c r="O146" s="128">
        <f t="shared" si="16"/>
        <v>1.29525</v>
      </c>
      <c r="P146" s="128">
        <f t="shared" si="17"/>
        <v>5.181</v>
      </c>
      <c r="Q146" s="128">
        <f t="shared" si="18"/>
        <v>5.181</v>
      </c>
      <c r="R146" s="128">
        <f t="shared" si="18"/>
        <v>5.181</v>
      </c>
      <c r="S146" s="128">
        <f t="shared" si="18"/>
        <v>5.181</v>
      </c>
      <c r="T146" s="130">
        <f t="shared" si="18"/>
        <v>5.181</v>
      </c>
      <c r="U146" s="131">
        <f t="shared" si="18"/>
        <v>5.181</v>
      </c>
      <c r="V146" s="128">
        <f t="shared" si="18"/>
        <v>5.181</v>
      </c>
      <c r="W146" s="128">
        <f t="shared" si="18"/>
        <v>5.181</v>
      </c>
      <c r="X146" s="131">
        <f t="shared" si="18"/>
        <v>5.181</v>
      </c>
      <c r="Y146" s="131">
        <f t="shared" si="14"/>
        <v>3.8857500000000087</v>
      </c>
      <c r="Z146" s="128"/>
      <c r="AA146" s="128"/>
      <c r="AB146" s="128"/>
      <c r="AC146" s="131"/>
      <c r="AD146" s="132"/>
      <c r="AE146" s="211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4">
        <f t="shared" si="19"/>
        <v>51.81</v>
      </c>
    </row>
    <row r="147" spans="2:41" ht="15.75" customHeight="1" x14ac:dyDescent="0.3">
      <c r="B147" s="123" t="s">
        <v>53</v>
      </c>
      <c r="C147" s="123" t="s">
        <v>54</v>
      </c>
      <c r="D147" s="123" t="s">
        <v>55</v>
      </c>
      <c r="E147" s="123" t="s">
        <v>56</v>
      </c>
      <c r="F147" s="123" t="s">
        <v>57</v>
      </c>
      <c r="G147" s="123" t="s">
        <v>199</v>
      </c>
      <c r="H147" s="124" t="s">
        <v>174</v>
      </c>
      <c r="I147" s="125">
        <v>51.81</v>
      </c>
      <c r="J147" s="125">
        <v>51.81</v>
      </c>
      <c r="K147" s="126">
        <v>0.1</v>
      </c>
      <c r="L147" s="127"/>
      <c r="M147" s="128"/>
      <c r="N147" s="129"/>
      <c r="O147" s="128">
        <f t="shared" si="16"/>
        <v>1.29525</v>
      </c>
      <c r="P147" s="128">
        <f t="shared" si="17"/>
        <v>5.181</v>
      </c>
      <c r="Q147" s="128">
        <f t="shared" si="18"/>
        <v>5.181</v>
      </c>
      <c r="R147" s="128">
        <f t="shared" si="18"/>
        <v>5.181</v>
      </c>
      <c r="S147" s="128">
        <f t="shared" si="18"/>
        <v>5.181</v>
      </c>
      <c r="T147" s="130">
        <f t="shared" si="18"/>
        <v>5.181</v>
      </c>
      <c r="U147" s="131">
        <f t="shared" si="18"/>
        <v>5.181</v>
      </c>
      <c r="V147" s="128">
        <f t="shared" si="18"/>
        <v>5.181</v>
      </c>
      <c r="W147" s="128">
        <f t="shared" si="18"/>
        <v>5.181</v>
      </c>
      <c r="X147" s="131">
        <f t="shared" si="18"/>
        <v>5.181</v>
      </c>
      <c r="Y147" s="131">
        <f t="shared" si="14"/>
        <v>3.8857500000000087</v>
      </c>
      <c r="Z147" s="128"/>
      <c r="AA147" s="128"/>
      <c r="AB147" s="128"/>
      <c r="AC147" s="131"/>
      <c r="AD147" s="132"/>
      <c r="AE147" s="211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4">
        <f t="shared" si="19"/>
        <v>51.81</v>
      </c>
    </row>
    <row r="148" spans="2:41" ht="15.75" customHeight="1" x14ac:dyDescent="0.3">
      <c r="B148" s="123" t="s">
        <v>53</v>
      </c>
      <c r="C148" s="123" t="s">
        <v>54</v>
      </c>
      <c r="D148" s="123" t="s">
        <v>55</v>
      </c>
      <c r="E148" s="123" t="s">
        <v>56</v>
      </c>
      <c r="F148" s="123" t="s">
        <v>57</v>
      </c>
      <c r="G148" s="123" t="s">
        <v>200</v>
      </c>
      <c r="H148" s="124" t="s">
        <v>174</v>
      </c>
      <c r="I148" s="125">
        <v>51.81</v>
      </c>
      <c r="J148" s="125">
        <v>51.81</v>
      </c>
      <c r="K148" s="126">
        <v>0.1</v>
      </c>
      <c r="L148" s="127"/>
      <c r="M148" s="128"/>
      <c r="N148" s="129"/>
      <c r="O148" s="128">
        <f t="shared" si="16"/>
        <v>1.29525</v>
      </c>
      <c r="P148" s="128">
        <f t="shared" si="17"/>
        <v>5.181</v>
      </c>
      <c r="Q148" s="128">
        <f t="shared" si="18"/>
        <v>5.181</v>
      </c>
      <c r="R148" s="128">
        <f t="shared" si="18"/>
        <v>5.181</v>
      </c>
      <c r="S148" s="128">
        <f t="shared" si="18"/>
        <v>5.181</v>
      </c>
      <c r="T148" s="130">
        <f t="shared" si="18"/>
        <v>5.181</v>
      </c>
      <c r="U148" s="131">
        <f t="shared" si="18"/>
        <v>5.181</v>
      </c>
      <c r="V148" s="128">
        <f t="shared" si="18"/>
        <v>5.181</v>
      </c>
      <c r="W148" s="128">
        <f t="shared" si="18"/>
        <v>5.181</v>
      </c>
      <c r="X148" s="131">
        <f t="shared" si="18"/>
        <v>5.181</v>
      </c>
      <c r="Y148" s="131">
        <f t="shared" si="14"/>
        <v>3.8857500000000087</v>
      </c>
      <c r="Z148" s="128"/>
      <c r="AA148" s="128"/>
      <c r="AB148" s="128"/>
      <c r="AC148" s="131"/>
      <c r="AD148" s="132"/>
      <c r="AE148" s="211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4">
        <f t="shared" si="19"/>
        <v>51.81</v>
      </c>
    </row>
    <row r="149" spans="2:41" ht="15.75" customHeight="1" x14ac:dyDescent="0.3">
      <c r="B149" s="123" t="s">
        <v>53</v>
      </c>
      <c r="C149" s="123" t="s">
        <v>54</v>
      </c>
      <c r="D149" s="123" t="s">
        <v>55</v>
      </c>
      <c r="E149" s="123" t="s">
        <v>56</v>
      </c>
      <c r="F149" s="123" t="s">
        <v>57</v>
      </c>
      <c r="G149" s="123" t="s">
        <v>201</v>
      </c>
      <c r="H149" s="124" t="s">
        <v>174</v>
      </c>
      <c r="I149" s="125">
        <v>51.81</v>
      </c>
      <c r="J149" s="125">
        <v>51.81</v>
      </c>
      <c r="K149" s="126">
        <v>0.1</v>
      </c>
      <c r="L149" s="127"/>
      <c r="M149" s="128"/>
      <c r="N149" s="129"/>
      <c r="O149" s="128">
        <f t="shared" si="16"/>
        <v>1.29525</v>
      </c>
      <c r="P149" s="128">
        <f t="shared" si="17"/>
        <v>5.181</v>
      </c>
      <c r="Q149" s="128">
        <f t="shared" si="18"/>
        <v>5.181</v>
      </c>
      <c r="R149" s="128">
        <f t="shared" si="18"/>
        <v>5.181</v>
      </c>
      <c r="S149" s="128">
        <f t="shared" si="18"/>
        <v>5.181</v>
      </c>
      <c r="T149" s="130">
        <f t="shared" si="18"/>
        <v>5.181</v>
      </c>
      <c r="U149" s="131">
        <f t="shared" si="18"/>
        <v>5.181</v>
      </c>
      <c r="V149" s="128">
        <f t="shared" si="18"/>
        <v>5.181</v>
      </c>
      <c r="W149" s="128">
        <f t="shared" si="18"/>
        <v>5.181</v>
      </c>
      <c r="X149" s="131">
        <f t="shared" si="18"/>
        <v>5.181</v>
      </c>
      <c r="Y149" s="131">
        <f t="shared" si="14"/>
        <v>3.8857500000000087</v>
      </c>
      <c r="Z149" s="128"/>
      <c r="AA149" s="128"/>
      <c r="AB149" s="128"/>
      <c r="AC149" s="131"/>
      <c r="AD149" s="132"/>
      <c r="AE149" s="211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4">
        <f t="shared" si="19"/>
        <v>51.81</v>
      </c>
    </row>
    <row r="150" spans="2:41" ht="15.75" customHeight="1" x14ac:dyDescent="0.3">
      <c r="B150" s="123" t="s">
        <v>53</v>
      </c>
      <c r="C150" s="123" t="s">
        <v>54</v>
      </c>
      <c r="D150" s="123" t="s">
        <v>55</v>
      </c>
      <c r="E150" s="123" t="s">
        <v>56</v>
      </c>
      <c r="F150" s="123" t="s">
        <v>57</v>
      </c>
      <c r="G150" s="123" t="s">
        <v>202</v>
      </c>
      <c r="H150" s="124" t="s">
        <v>203</v>
      </c>
      <c r="I150" s="125">
        <v>181.03</v>
      </c>
      <c r="J150" s="125">
        <v>181.03</v>
      </c>
      <c r="K150" s="126">
        <v>0.1</v>
      </c>
      <c r="L150" s="127"/>
      <c r="M150" s="128"/>
      <c r="N150" s="129"/>
      <c r="O150" s="128">
        <f t="shared" si="16"/>
        <v>4.5257500000000004</v>
      </c>
      <c r="P150" s="128">
        <f t="shared" si="17"/>
        <v>18.103000000000002</v>
      </c>
      <c r="Q150" s="128">
        <f t="shared" si="18"/>
        <v>18.103000000000002</v>
      </c>
      <c r="R150" s="128">
        <f t="shared" si="18"/>
        <v>18.103000000000002</v>
      </c>
      <c r="S150" s="128">
        <f t="shared" si="18"/>
        <v>18.103000000000002</v>
      </c>
      <c r="T150" s="130">
        <f t="shared" si="18"/>
        <v>18.103000000000002</v>
      </c>
      <c r="U150" s="131">
        <f t="shared" si="18"/>
        <v>18.103000000000002</v>
      </c>
      <c r="V150" s="128">
        <f t="shared" si="18"/>
        <v>18.103000000000002</v>
      </c>
      <c r="W150" s="128">
        <f t="shared" si="18"/>
        <v>18.103000000000002</v>
      </c>
      <c r="X150" s="131">
        <f t="shared" si="18"/>
        <v>18.103000000000002</v>
      </c>
      <c r="Y150" s="131">
        <f t="shared" si="14"/>
        <v>13.577249999999964</v>
      </c>
      <c r="Z150" s="128"/>
      <c r="AA150" s="128"/>
      <c r="AB150" s="128"/>
      <c r="AC150" s="131"/>
      <c r="AD150" s="132"/>
      <c r="AE150" s="211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4">
        <f t="shared" si="19"/>
        <v>181.03</v>
      </c>
    </row>
    <row r="151" spans="2:41" ht="15.75" customHeight="1" x14ac:dyDescent="0.3">
      <c r="B151" s="123" t="s">
        <v>53</v>
      </c>
      <c r="C151" s="123" t="s">
        <v>54</v>
      </c>
      <c r="D151" s="123" t="s">
        <v>55</v>
      </c>
      <c r="E151" s="123" t="s">
        <v>56</v>
      </c>
      <c r="F151" s="123" t="s">
        <v>57</v>
      </c>
      <c r="G151" s="123" t="s">
        <v>204</v>
      </c>
      <c r="H151" s="124" t="s">
        <v>203</v>
      </c>
      <c r="I151" s="125">
        <v>181.03</v>
      </c>
      <c r="J151" s="125">
        <v>181.03</v>
      </c>
      <c r="K151" s="126">
        <v>0.1</v>
      </c>
      <c r="L151" s="127"/>
      <c r="M151" s="128"/>
      <c r="N151" s="129"/>
      <c r="O151" s="128">
        <f t="shared" si="16"/>
        <v>4.5257500000000004</v>
      </c>
      <c r="P151" s="128">
        <f t="shared" si="17"/>
        <v>18.103000000000002</v>
      </c>
      <c r="Q151" s="128">
        <f t="shared" si="18"/>
        <v>18.103000000000002</v>
      </c>
      <c r="R151" s="128">
        <f t="shared" si="18"/>
        <v>18.103000000000002</v>
      </c>
      <c r="S151" s="128">
        <f t="shared" si="18"/>
        <v>18.103000000000002</v>
      </c>
      <c r="T151" s="130">
        <f t="shared" si="18"/>
        <v>18.103000000000002</v>
      </c>
      <c r="U151" s="131">
        <f t="shared" si="18"/>
        <v>18.103000000000002</v>
      </c>
      <c r="V151" s="128">
        <f t="shared" si="18"/>
        <v>18.103000000000002</v>
      </c>
      <c r="W151" s="128">
        <f t="shared" si="18"/>
        <v>18.103000000000002</v>
      </c>
      <c r="X151" s="131">
        <f t="shared" si="18"/>
        <v>18.103000000000002</v>
      </c>
      <c r="Y151" s="131">
        <f t="shared" si="14"/>
        <v>13.577249999999964</v>
      </c>
      <c r="Z151" s="128"/>
      <c r="AA151" s="128"/>
      <c r="AB151" s="128"/>
      <c r="AC151" s="131"/>
      <c r="AD151" s="132"/>
      <c r="AE151" s="211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4">
        <f t="shared" si="19"/>
        <v>181.03</v>
      </c>
    </row>
    <row r="152" spans="2:41" ht="15.75" customHeight="1" x14ac:dyDescent="0.3">
      <c r="B152" s="123" t="s">
        <v>53</v>
      </c>
      <c r="C152" s="123" t="s">
        <v>54</v>
      </c>
      <c r="D152" s="123" t="s">
        <v>55</v>
      </c>
      <c r="E152" s="123" t="s">
        <v>56</v>
      </c>
      <c r="F152" s="123" t="s">
        <v>57</v>
      </c>
      <c r="G152" s="123" t="s">
        <v>205</v>
      </c>
      <c r="H152" s="124" t="s">
        <v>203</v>
      </c>
      <c r="I152" s="125">
        <v>181.03</v>
      </c>
      <c r="J152" s="125">
        <v>181.03</v>
      </c>
      <c r="K152" s="126">
        <v>0.1</v>
      </c>
      <c r="L152" s="127"/>
      <c r="M152" s="128"/>
      <c r="N152" s="129"/>
      <c r="O152" s="128">
        <f t="shared" si="16"/>
        <v>4.5257500000000004</v>
      </c>
      <c r="P152" s="128">
        <f t="shared" si="17"/>
        <v>18.103000000000002</v>
      </c>
      <c r="Q152" s="128">
        <f t="shared" si="18"/>
        <v>18.103000000000002</v>
      </c>
      <c r="R152" s="128">
        <f t="shared" si="18"/>
        <v>18.103000000000002</v>
      </c>
      <c r="S152" s="128">
        <f t="shared" si="18"/>
        <v>18.103000000000002</v>
      </c>
      <c r="T152" s="130">
        <f t="shared" si="18"/>
        <v>18.103000000000002</v>
      </c>
      <c r="U152" s="131">
        <f t="shared" si="18"/>
        <v>18.103000000000002</v>
      </c>
      <c r="V152" s="128">
        <f t="shared" si="18"/>
        <v>18.103000000000002</v>
      </c>
      <c r="W152" s="128">
        <f t="shared" si="18"/>
        <v>18.103000000000002</v>
      </c>
      <c r="X152" s="131">
        <f t="shared" si="18"/>
        <v>18.103000000000002</v>
      </c>
      <c r="Y152" s="131">
        <f t="shared" si="14"/>
        <v>13.577249999999964</v>
      </c>
      <c r="Z152" s="128"/>
      <c r="AA152" s="128"/>
      <c r="AB152" s="128"/>
      <c r="AC152" s="131"/>
      <c r="AD152" s="132"/>
      <c r="AE152" s="211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4">
        <f t="shared" si="19"/>
        <v>181.03</v>
      </c>
    </row>
    <row r="153" spans="2:41" ht="15.75" customHeight="1" x14ac:dyDescent="0.3">
      <c r="B153" s="123" t="s">
        <v>53</v>
      </c>
      <c r="C153" s="123" t="s">
        <v>54</v>
      </c>
      <c r="D153" s="123" t="s">
        <v>55</v>
      </c>
      <c r="E153" s="123" t="s">
        <v>56</v>
      </c>
      <c r="F153" s="123" t="s">
        <v>57</v>
      </c>
      <c r="G153" s="123" t="s">
        <v>206</v>
      </c>
      <c r="H153" s="124" t="s">
        <v>203</v>
      </c>
      <c r="I153" s="125">
        <v>181.03</v>
      </c>
      <c r="J153" s="125">
        <v>181.03</v>
      </c>
      <c r="K153" s="126">
        <v>0.1</v>
      </c>
      <c r="L153" s="127"/>
      <c r="M153" s="128"/>
      <c r="N153" s="129"/>
      <c r="O153" s="128">
        <f t="shared" si="16"/>
        <v>4.5257500000000004</v>
      </c>
      <c r="P153" s="128">
        <f t="shared" si="17"/>
        <v>18.103000000000002</v>
      </c>
      <c r="Q153" s="128">
        <f t="shared" si="18"/>
        <v>18.103000000000002</v>
      </c>
      <c r="R153" s="128">
        <f t="shared" si="18"/>
        <v>18.103000000000002</v>
      </c>
      <c r="S153" s="128">
        <f t="shared" si="18"/>
        <v>18.103000000000002</v>
      </c>
      <c r="T153" s="130">
        <f t="shared" si="18"/>
        <v>18.103000000000002</v>
      </c>
      <c r="U153" s="131">
        <f t="shared" si="18"/>
        <v>18.103000000000002</v>
      </c>
      <c r="V153" s="128">
        <f t="shared" si="18"/>
        <v>18.103000000000002</v>
      </c>
      <c r="W153" s="128">
        <f t="shared" si="18"/>
        <v>18.103000000000002</v>
      </c>
      <c r="X153" s="131">
        <f t="shared" si="18"/>
        <v>18.103000000000002</v>
      </c>
      <c r="Y153" s="131">
        <f t="shared" si="14"/>
        <v>13.577249999999964</v>
      </c>
      <c r="Z153" s="128"/>
      <c r="AA153" s="128"/>
      <c r="AB153" s="128"/>
      <c r="AC153" s="131"/>
      <c r="AD153" s="132"/>
      <c r="AE153" s="211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4">
        <f t="shared" si="19"/>
        <v>181.03</v>
      </c>
    </row>
    <row r="154" spans="2:41" ht="15.75" customHeight="1" x14ac:dyDescent="0.3">
      <c r="B154" s="123" t="s">
        <v>53</v>
      </c>
      <c r="C154" s="123" t="s">
        <v>54</v>
      </c>
      <c r="D154" s="123" t="s">
        <v>55</v>
      </c>
      <c r="E154" s="123" t="s">
        <v>56</v>
      </c>
      <c r="F154" s="123" t="s">
        <v>57</v>
      </c>
      <c r="G154" s="123" t="s">
        <v>207</v>
      </c>
      <c r="H154" s="124" t="s">
        <v>203</v>
      </c>
      <c r="I154" s="125">
        <v>181.03</v>
      </c>
      <c r="J154" s="125">
        <v>181.03</v>
      </c>
      <c r="K154" s="126">
        <v>0.1</v>
      </c>
      <c r="L154" s="127"/>
      <c r="M154" s="128"/>
      <c r="N154" s="129"/>
      <c r="O154" s="128">
        <f t="shared" si="16"/>
        <v>4.5257500000000004</v>
      </c>
      <c r="P154" s="128">
        <f t="shared" si="17"/>
        <v>18.103000000000002</v>
      </c>
      <c r="Q154" s="128">
        <f t="shared" si="18"/>
        <v>18.103000000000002</v>
      </c>
      <c r="R154" s="128">
        <f t="shared" si="18"/>
        <v>18.103000000000002</v>
      </c>
      <c r="S154" s="128">
        <f t="shared" si="18"/>
        <v>18.103000000000002</v>
      </c>
      <c r="T154" s="130">
        <f t="shared" si="18"/>
        <v>18.103000000000002</v>
      </c>
      <c r="U154" s="131">
        <f t="shared" si="18"/>
        <v>18.103000000000002</v>
      </c>
      <c r="V154" s="128">
        <f t="shared" si="18"/>
        <v>18.103000000000002</v>
      </c>
      <c r="W154" s="128">
        <f t="shared" si="18"/>
        <v>18.103000000000002</v>
      </c>
      <c r="X154" s="131">
        <f t="shared" si="18"/>
        <v>18.103000000000002</v>
      </c>
      <c r="Y154" s="131">
        <f t="shared" si="14"/>
        <v>13.577249999999964</v>
      </c>
      <c r="Z154" s="128"/>
      <c r="AA154" s="128"/>
      <c r="AB154" s="128"/>
      <c r="AC154" s="131"/>
      <c r="AD154" s="132"/>
      <c r="AE154" s="211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4">
        <f t="shared" si="19"/>
        <v>181.03</v>
      </c>
    </row>
    <row r="155" spans="2:41" ht="15.75" customHeight="1" x14ac:dyDescent="0.3">
      <c r="B155" s="123" t="s">
        <v>53</v>
      </c>
      <c r="C155" s="123" t="s">
        <v>54</v>
      </c>
      <c r="D155" s="123" t="s">
        <v>55</v>
      </c>
      <c r="E155" s="123" t="s">
        <v>56</v>
      </c>
      <c r="F155" s="123" t="s">
        <v>57</v>
      </c>
      <c r="G155" s="123" t="s">
        <v>208</v>
      </c>
      <c r="H155" s="124" t="s">
        <v>203</v>
      </c>
      <c r="I155" s="125">
        <v>181.03</v>
      </c>
      <c r="J155" s="125">
        <v>181.03</v>
      </c>
      <c r="K155" s="126">
        <v>0.1</v>
      </c>
      <c r="L155" s="127"/>
      <c r="M155" s="128"/>
      <c r="N155" s="129"/>
      <c r="O155" s="128">
        <f t="shared" si="16"/>
        <v>4.5257500000000004</v>
      </c>
      <c r="P155" s="128">
        <f t="shared" si="17"/>
        <v>18.103000000000002</v>
      </c>
      <c r="Q155" s="128">
        <f t="shared" si="18"/>
        <v>18.103000000000002</v>
      </c>
      <c r="R155" s="128">
        <f t="shared" si="18"/>
        <v>18.103000000000002</v>
      </c>
      <c r="S155" s="128">
        <f t="shared" si="18"/>
        <v>18.103000000000002</v>
      </c>
      <c r="T155" s="130">
        <f t="shared" si="18"/>
        <v>18.103000000000002</v>
      </c>
      <c r="U155" s="131">
        <f t="shared" si="18"/>
        <v>18.103000000000002</v>
      </c>
      <c r="V155" s="128">
        <f t="shared" si="18"/>
        <v>18.103000000000002</v>
      </c>
      <c r="W155" s="128">
        <f t="shared" si="18"/>
        <v>18.103000000000002</v>
      </c>
      <c r="X155" s="131">
        <f t="shared" si="18"/>
        <v>18.103000000000002</v>
      </c>
      <c r="Y155" s="131">
        <f t="shared" si="14"/>
        <v>13.577249999999964</v>
      </c>
      <c r="Z155" s="128"/>
      <c r="AA155" s="128"/>
      <c r="AB155" s="128"/>
      <c r="AC155" s="131"/>
      <c r="AD155" s="132"/>
      <c r="AE155" s="211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4">
        <f t="shared" si="19"/>
        <v>181.03</v>
      </c>
    </row>
    <row r="156" spans="2:41" ht="15.75" customHeight="1" x14ac:dyDescent="0.3">
      <c r="B156" s="123" t="s">
        <v>53</v>
      </c>
      <c r="C156" s="123" t="s">
        <v>54</v>
      </c>
      <c r="D156" s="123" t="s">
        <v>55</v>
      </c>
      <c r="E156" s="123" t="s">
        <v>56</v>
      </c>
      <c r="F156" s="123" t="s">
        <v>57</v>
      </c>
      <c r="G156" s="123" t="s">
        <v>209</v>
      </c>
      <c r="H156" s="124" t="s">
        <v>203</v>
      </c>
      <c r="I156" s="125">
        <v>181.03</v>
      </c>
      <c r="J156" s="125">
        <v>181.03</v>
      </c>
      <c r="K156" s="126">
        <v>0.1</v>
      </c>
      <c r="L156" s="127"/>
      <c r="M156" s="128"/>
      <c r="N156" s="129"/>
      <c r="O156" s="128">
        <f t="shared" si="16"/>
        <v>4.5257500000000004</v>
      </c>
      <c r="P156" s="128">
        <f t="shared" si="17"/>
        <v>18.103000000000002</v>
      </c>
      <c r="Q156" s="128">
        <f t="shared" ref="Q156:X174" si="20">$J156/10</f>
        <v>18.103000000000002</v>
      </c>
      <c r="R156" s="128">
        <f t="shared" si="20"/>
        <v>18.103000000000002</v>
      </c>
      <c r="S156" s="128">
        <f t="shared" si="20"/>
        <v>18.103000000000002</v>
      </c>
      <c r="T156" s="130">
        <f t="shared" si="20"/>
        <v>18.103000000000002</v>
      </c>
      <c r="U156" s="131">
        <f t="shared" si="20"/>
        <v>18.103000000000002</v>
      </c>
      <c r="V156" s="128">
        <f t="shared" si="20"/>
        <v>18.103000000000002</v>
      </c>
      <c r="W156" s="128">
        <f t="shared" si="20"/>
        <v>18.103000000000002</v>
      </c>
      <c r="X156" s="131">
        <f t="shared" si="20"/>
        <v>18.103000000000002</v>
      </c>
      <c r="Y156" s="131">
        <f t="shared" si="14"/>
        <v>13.577249999999964</v>
      </c>
      <c r="Z156" s="128"/>
      <c r="AA156" s="128"/>
      <c r="AB156" s="128"/>
      <c r="AC156" s="131"/>
      <c r="AD156" s="132"/>
      <c r="AE156" s="211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4">
        <f t="shared" si="19"/>
        <v>181.03</v>
      </c>
    </row>
    <row r="157" spans="2:41" ht="15.75" customHeight="1" x14ac:dyDescent="0.3">
      <c r="B157" s="123" t="s">
        <v>53</v>
      </c>
      <c r="C157" s="123" t="s">
        <v>54</v>
      </c>
      <c r="D157" s="123" t="s">
        <v>55</v>
      </c>
      <c r="E157" s="123" t="s">
        <v>56</v>
      </c>
      <c r="F157" s="123" t="s">
        <v>57</v>
      </c>
      <c r="G157" s="123" t="s">
        <v>210</v>
      </c>
      <c r="H157" s="124" t="s">
        <v>203</v>
      </c>
      <c r="I157" s="125">
        <v>181.03</v>
      </c>
      <c r="J157" s="125">
        <v>181.03</v>
      </c>
      <c r="K157" s="126">
        <v>0.1</v>
      </c>
      <c r="L157" s="127"/>
      <c r="M157" s="128"/>
      <c r="N157" s="129"/>
      <c r="O157" s="128">
        <f t="shared" si="16"/>
        <v>4.5257500000000004</v>
      </c>
      <c r="P157" s="128">
        <f t="shared" si="17"/>
        <v>18.103000000000002</v>
      </c>
      <c r="Q157" s="128">
        <f t="shared" si="20"/>
        <v>18.103000000000002</v>
      </c>
      <c r="R157" s="128">
        <f t="shared" si="20"/>
        <v>18.103000000000002</v>
      </c>
      <c r="S157" s="128">
        <f t="shared" si="20"/>
        <v>18.103000000000002</v>
      </c>
      <c r="T157" s="130">
        <f t="shared" si="20"/>
        <v>18.103000000000002</v>
      </c>
      <c r="U157" s="131">
        <f t="shared" si="20"/>
        <v>18.103000000000002</v>
      </c>
      <c r="V157" s="128">
        <f t="shared" si="20"/>
        <v>18.103000000000002</v>
      </c>
      <c r="W157" s="128">
        <f t="shared" si="20"/>
        <v>18.103000000000002</v>
      </c>
      <c r="X157" s="131">
        <f t="shared" si="20"/>
        <v>18.103000000000002</v>
      </c>
      <c r="Y157" s="131">
        <f t="shared" si="14"/>
        <v>13.577249999999964</v>
      </c>
      <c r="Z157" s="128"/>
      <c r="AA157" s="128"/>
      <c r="AB157" s="128"/>
      <c r="AC157" s="131"/>
      <c r="AD157" s="132"/>
      <c r="AE157" s="211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4">
        <f t="shared" si="19"/>
        <v>181.03</v>
      </c>
    </row>
    <row r="158" spans="2:41" ht="15.75" customHeight="1" x14ac:dyDescent="0.3">
      <c r="B158" s="123" t="s">
        <v>53</v>
      </c>
      <c r="C158" s="123" t="s">
        <v>54</v>
      </c>
      <c r="D158" s="123" t="s">
        <v>55</v>
      </c>
      <c r="E158" s="123" t="s">
        <v>56</v>
      </c>
      <c r="F158" s="123" t="s">
        <v>57</v>
      </c>
      <c r="G158" s="123" t="s">
        <v>211</v>
      </c>
      <c r="H158" s="124" t="s">
        <v>203</v>
      </c>
      <c r="I158" s="125">
        <v>181.03</v>
      </c>
      <c r="J158" s="125">
        <v>181.03</v>
      </c>
      <c r="K158" s="126">
        <v>0.1</v>
      </c>
      <c r="L158" s="127"/>
      <c r="M158" s="128"/>
      <c r="N158" s="129"/>
      <c r="O158" s="128">
        <f t="shared" si="16"/>
        <v>4.5257500000000004</v>
      </c>
      <c r="P158" s="128">
        <f>$I158/10</f>
        <v>18.103000000000002</v>
      </c>
      <c r="Q158" s="128">
        <f t="shared" si="20"/>
        <v>18.103000000000002</v>
      </c>
      <c r="R158" s="128">
        <f t="shared" si="20"/>
        <v>18.103000000000002</v>
      </c>
      <c r="S158" s="128">
        <f t="shared" si="20"/>
        <v>18.103000000000002</v>
      </c>
      <c r="T158" s="130">
        <f t="shared" si="20"/>
        <v>18.103000000000002</v>
      </c>
      <c r="U158" s="131">
        <f t="shared" si="20"/>
        <v>18.103000000000002</v>
      </c>
      <c r="V158" s="128">
        <f t="shared" si="20"/>
        <v>18.103000000000002</v>
      </c>
      <c r="W158" s="128">
        <f t="shared" si="20"/>
        <v>18.103000000000002</v>
      </c>
      <c r="X158" s="131">
        <f t="shared" si="20"/>
        <v>18.103000000000002</v>
      </c>
      <c r="Y158" s="131">
        <f t="shared" si="14"/>
        <v>13.577249999999964</v>
      </c>
      <c r="Z158" s="128"/>
      <c r="AA158" s="128"/>
      <c r="AB158" s="128"/>
      <c r="AC158" s="131"/>
      <c r="AD158" s="132"/>
      <c r="AE158" s="211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4">
        <f t="shared" si="19"/>
        <v>181.03</v>
      </c>
    </row>
    <row r="159" spans="2:41" ht="15.75" customHeight="1" x14ac:dyDescent="0.3">
      <c r="B159" s="123" t="s">
        <v>53</v>
      </c>
      <c r="C159" s="123" t="s">
        <v>54</v>
      </c>
      <c r="D159" s="123" t="s">
        <v>55</v>
      </c>
      <c r="E159" s="123" t="s">
        <v>56</v>
      </c>
      <c r="F159" s="123" t="s">
        <v>57</v>
      </c>
      <c r="G159" s="123" t="s">
        <v>212</v>
      </c>
      <c r="H159" s="124" t="s">
        <v>203</v>
      </c>
      <c r="I159" s="125">
        <v>181.03</v>
      </c>
      <c r="J159" s="125">
        <v>181.03</v>
      </c>
      <c r="K159" s="126">
        <v>0.1</v>
      </c>
      <c r="L159" s="127"/>
      <c r="M159" s="128"/>
      <c r="N159" s="129"/>
      <c r="O159" s="128">
        <f t="shared" si="16"/>
        <v>4.5257500000000004</v>
      </c>
      <c r="P159" s="128">
        <f t="shared" si="17"/>
        <v>18.103000000000002</v>
      </c>
      <c r="Q159" s="128">
        <f t="shared" si="20"/>
        <v>18.103000000000002</v>
      </c>
      <c r="R159" s="128">
        <f t="shared" si="20"/>
        <v>18.103000000000002</v>
      </c>
      <c r="S159" s="128">
        <f t="shared" si="20"/>
        <v>18.103000000000002</v>
      </c>
      <c r="T159" s="130">
        <f t="shared" si="20"/>
        <v>18.103000000000002</v>
      </c>
      <c r="U159" s="131">
        <f t="shared" si="20"/>
        <v>18.103000000000002</v>
      </c>
      <c r="V159" s="128">
        <f t="shared" si="20"/>
        <v>18.103000000000002</v>
      </c>
      <c r="W159" s="128">
        <f t="shared" si="20"/>
        <v>18.103000000000002</v>
      </c>
      <c r="X159" s="131">
        <f t="shared" si="20"/>
        <v>18.103000000000002</v>
      </c>
      <c r="Y159" s="131">
        <f t="shared" si="14"/>
        <v>13.577249999999964</v>
      </c>
      <c r="Z159" s="128"/>
      <c r="AA159" s="128"/>
      <c r="AB159" s="128"/>
      <c r="AC159" s="131"/>
      <c r="AD159" s="132"/>
      <c r="AE159" s="211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4">
        <f t="shared" si="19"/>
        <v>181.03</v>
      </c>
    </row>
    <row r="160" spans="2:41" ht="15.75" customHeight="1" x14ac:dyDescent="0.3">
      <c r="B160" s="123" t="s">
        <v>53</v>
      </c>
      <c r="C160" s="123" t="s">
        <v>54</v>
      </c>
      <c r="D160" s="123" t="s">
        <v>55</v>
      </c>
      <c r="E160" s="123" t="s">
        <v>56</v>
      </c>
      <c r="F160" s="123" t="s">
        <v>57</v>
      </c>
      <c r="G160" s="123" t="s">
        <v>213</v>
      </c>
      <c r="H160" s="124" t="s">
        <v>203</v>
      </c>
      <c r="I160" s="125">
        <v>181.03</v>
      </c>
      <c r="J160" s="125">
        <v>181.03</v>
      </c>
      <c r="K160" s="126">
        <v>0.1</v>
      </c>
      <c r="L160" s="127"/>
      <c r="M160" s="128"/>
      <c r="N160" s="129"/>
      <c r="O160" s="128">
        <f t="shared" si="16"/>
        <v>4.5257500000000004</v>
      </c>
      <c r="P160" s="128">
        <f t="shared" si="17"/>
        <v>18.103000000000002</v>
      </c>
      <c r="Q160" s="128">
        <f t="shared" si="20"/>
        <v>18.103000000000002</v>
      </c>
      <c r="R160" s="128">
        <f t="shared" si="20"/>
        <v>18.103000000000002</v>
      </c>
      <c r="S160" s="128">
        <f t="shared" si="20"/>
        <v>18.103000000000002</v>
      </c>
      <c r="T160" s="130">
        <f t="shared" si="20"/>
        <v>18.103000000000002</v>
      </c>
      <c r="U160" s="131">
        <f t="shared" si="20"/>
        <v>18.103000000000002</v>
      </c>
      <c r="V160" s="128">
        <f t="shared" si="20"/>
        <v>18.103000000000002</v>
      </c>
      <c r="W160" s="128">
        <f t="shared" si="20"/>
        <v>18.103000000000002</v>
      </c>
      <c r="X160" s="131">
        <f t="shared" si="20"/>
        <v>18.103000000000002</v>
      </c>
      <c r="Y160" s="131">
        <f t="shared" si="14"/>
        <v>13.577249999999964</v>
      </c>
      <c r="Z160" s="128"/>
      <c r="AA160" s="128"/>
      <c r="AB160" s="128"/>
      <c r="AC160" s="131"/>
      <c r="AD160" s="132"/>
      <c r="AE160" s="211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4">
        <f t="shared" si="19"/>
        <v>181.03</v>
      </c>
    </row>
    <row r="161" spans="2:41" ht="15.75" customHeight="1" x14ac:dyDescent="0.3">
      <c r="B161" s="123" t="s">
        <v>53</v>
      </c>
      <c r="C161" s="123" t="s">
        <v>54</v>
      </c>
      <c r="D161" s="123" t="s">
        <v>55</v>
      </c>
      <c r="E161" s="123" t="s">
        <v>56</v>
      </c>
      <c r="F161" s="123" t="s">
        <v>57</v>
      </c>
      <c r="G161" s="123" t="s">
        <v>214</v>
      </c>
      <c r="H161" s="124" t="s">
        <v>203</v>
      </c>
      <c r="I161" s="125">
        <v>181.03</v>
      </c>
      <c r="J161" s="125">
        <v>181.03</v>
      </c>
      <c r="K161" s="126">
        <v>0.1</v>
      </c>
      <c r="L161" s="127"/>
      <c r="M161" s="128"/>
      <c r="N161" s="129"/>
      <c r="O161" s="128">
        <f t="shared" si="16"/>
        <v>4.5257500000000004</v>
      </c>
      <c r="P161" s="128">
        <f t="shared" si="17"/>
        <v>18.103000000000002</v>
      </c>
      <c r="Q161" s="128">
        <f t="shared" si="20"/>
        <v>18.103000000000002</v>
      </c>
      <c r="R161" s="128">
        <f t="shared" si="20"/>
        <v>18.103000000000002</v>
      </c>
      <c r="S161" s="128">
        <f t="shared" si="20"/>
        <v>18.103000000000002</v>
      </c>
      <c r="T161" s="130">
        <f t="shared" si="20"/>
        <v>18.103000000000002</v>
      </c>
      <c r="U161" s="131">
        <f t="shared" si="20"/>
        <v>18.103000000000002</v>
      </c>
      <c r="V161" s="128">
        <f t="shared" si="20"/>
        <v>18.103000000000002</v>
      </c>
      <c r="W161" s="128">
        <f t="shared" si="20"/>
        <v>18.103000000000002</v>
      </c>
      <c r="X161" s="131">
        <f t="shared" si="20"/>
        <v>18.103000000000002</v>
      </c>
      <c r="Y161" s="131">
        <f t="shared" si="14"/>
        <v>13.577249999999964</v>
      </c>
      <c r="Z161" s="128"/>
      <c r="AA161" s="128"/>
      <c r="AB161" s="128"/>
      <c r="AC161" s="131"/>
      <c r="AD161" s="132"/>
      <c r="AE161" s="211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4">
        <f t="shared" si="19"/>
        <v>181.03</v>
      </c>
    </row>
    <row r="162" spans="2:41" ht="15.75" customHeight="1" x14ac:dyDescent="0.3">
      <c r="B162" s="123" t="s">
        <v>53</v>
      </c>
      <c r="C162" s="123" t="s">
        <v>54</v>
      </c>
      <c r="D162" s="123" t="s">
        <v>55</v>
      </c>
      <c r="E162" s="123" t="s">
        <v>56</v>
      </c>
      <c r="F162" s="123" t="s">
        <v>57</v>
      </c>
      <c r="G162" s="123" t="s">
        <v>215</v>
      </c>
      <c r="H162" s="124" t="s">
        <v>203</v>
      </c>
      <c r="I162" s="125">
        <v>181.03</v>
      </c>
      <c r="J162" s="125">
        <v>181.03</v>
      </c>
      <c r="K162" s="126">
        <v>0.1</v>
      </c>
      <c r="L162" s="127"/>
      <c r="M162" s="128"/>
      <c r="N162" s="129"/>
      <c r="O162" s="128">
        <f t="shared" si="16"/>
        <v>4.5257500000000004</v>
      </c>
      <c r="P162" s="128">
        <f t="shared" si="17"/>
        <v>18.103000000000002</v>
      </c>
      <c r="Q162" s="128">
        <f t="shared" si="20"/>
        <v>18.103000000000002</v>
      </c>
      <c r="R162" s="128">
        <f t="shared" si="20"/>
        <v>18.103000000000002</v>
      </c>
      <c r="S162" s="128">
        <f t="shared" si="20"/>
        <v>18.103000000000002</v>
      </c>
      <c r="T162" s="130">
        <f t="shared" si="20"/>
        <v>18.103000000000002</v>
      </c>
      <c r="U162" s="131">
        <f t="shared" si="20"/>
        <v>18.103000000000002</v>
      </c>
      <c r="V162" s="128">
        <f t="shared" si="20"/>
        <v>18.103000000000002</v>
      </c>
      <c r="W162" s="128">
        <f t="shared" si="20"/>
        <v>18.103000000000002</v>
      </c>
      <c r="X162" s="131">
        <f t="shared" si="20"/>
        <v>18.103000000000002</v>
      </c>
      <c r="Y162" s="131">
        <f t="shared" si="14"/>
        <v>13.577249999999964</v>
      </c>
      <c r="Z162" s="128"/>
      <c r="AA162" s="128"/>
      <c r="AB162" s="128"/>
      <c r="AC162" s="131"/>
      <c r="AD162" s="132"/>
      <c r="AE162" s="211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4">
        <f t="shared" si="19"/>
        <v>181.03</v>
      </c>
    </row>
    <row r="163" spans="2:41" ht="15.75" customHeight="1" x14ac:dyDescent="0.3">
      <c r="B163" s="123" t="s">
        <v>53</v>
      </c>
      <c r="C163" s="123" t="s">
        <v>54</v>
      </c>
      <c r="D163" s="123" t="s">
        <v>55</v>
      </c>
      <c r="E163" s="123" t="s">
        <v>56</v>
      </c>
      <c r="F163" s="123" t="s">
        <v>57</v>
      </c>
      <c r="G163" s="123" t="s">
        <v>216</v>
      </c>
      <c r="H163" s="124" t="s">
        <v>203</v>
      </c>
      <c r="I163" s="125">
        <v>181.03</v>
      </c>
      <c r="J163" s="125">
        <v>181.03</v>
      </c>
      <c r="K163" s="126">
        <v>0.1</v>
      </c>
      <c r="L163" s="127"/>
      <c r="M163" s="128"/>
      <c r="N163" s="129"/>
      <c r="O163" s="128">
        <f t="shared" si="16"/>
        <v>4.5257500000000004</v>
      </c>
      <c r="P163" s="128">
        <f t="shared" si="17"/>
        <v>18.103000000000002</v>
      </c>
      <c r="Q163" s="128">
        <f t="shared" si="20"/>
        <v>18.103000000000002</v>
      </c>
      <c r="R163" s="128">
        <f t="shared" si="20"/>
        <v>18.103000000000002</v>
      </c>
      <c r="S163" s="128">
        <f t="shared" si="20"/>
        <v>18.103000000000002</v>
      </c>
      <c r="T163" s="130">
        <f t="shared" si="20"/>
        <v>18.103000000000002</v>
      </c>
      <c r="U163" s="131">
        <f t="shared" si="20"/>
        <v>18.103000000000002</v>
      </c>
      <c r="V163" s="128">
        <f t="shared" si="20"/>
        <v>18.103000000000002</v>
      </c>
      <c r="W163" s="128">
        <f t="shared" si="20"/>
        <v>18.103000000000002</v>
      </c>
      <c r="X163" s="131">
        <f t="shared" si="20"/>
        <v>18.103000000000002</v>
      </c>
      <c r="Y163" s="131">
        <f t="shared" si="14"/>
        <v>13.577249999999964</v>
      </c>
      <c r="Z163" s="128"/>
      <c r="AA163" s="128"/>
      <c r="AB163" s="128"/>
      <c r="AC163" s="131"/>
      <c r="AD163" s="132"/>
      <c r="AE163" s="211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4">
        <f t="shared" si="19"/>
        <v>181.03</v>
      </c>
    </row>
    <row r="164" spans="2:41" ht="15.75" customHeight="1" x14ac:dyDescent="0.3">
      <c r="B164" s="123" t="s">
        <v>53</v>
      </c>
      <c r="C164" s="123" t="s">
        <v>54</v>
      </c>
      <c r="D164" s="123" t="s">
        <v>55</v>
      </c>
      <c r="E164" s="123" t="s">
        <v>56</v>
      </c>
      <c r="F164" s="123" t="s">
        <v>57</v>
      </c>
      <c r="G164" s="123" t="s">
        <v>217</v>
      </c>
      <c r="H164" s="124" t="s">
        <v>203</v>
      </c>
      <c r="I164" s="125">
        <v>181.03</v>
      </c>
      <c r="J164" s="125">
        <v>181.03</v>
      </c>
      <c r="K164" s="126">
        <v>0.1</v>
      </c>
      <c r="L164" s="127"/>
      <c r="M164" s="128"/>
      <c r="N164" s="129"/>
      <c r="O164" s="128">
        <f t="shared" si="16"/>
        <v>4.5257500000000004</v>
      </c>
      <c r="P164" s="128">
        <f t="shared" si="17"/>
        <v>18.103000000000002</v>
      </c>
      <c r="Q164" s="128">
        <f t="shared" si="20"/>
        <v>18.103000000000002</v>
      </c>
      <c r="R164" s="128">
        <f t="shared" si="20"/>
        <v>18.103000000000002</v>
      </c>
      <c r="S164" s="128">
        <f t="shared" si="20"/>
        <v>18.103000000000002</v>
      </c>
      <c r="T164" s="130">
        <f t="shared" si="20"/>
        <v>18.103000000000002</v>
      </c>
      <c r="U164" s="131">
        <f t="shared" si="20"/>
        <v>18.103000000000002</v>
      </c>
      <c r="V164" s="128">
        <f t="shared" si="20"/>
        <v>18.103000000000002</v>
      </c>
      <c r="W164" s="128">
        <f t="shared" si="20"/>
        <v>18.103000000000002</v>
      </c>
      <c r="X164" s="131">
        <f t="shared" si="20"/>
        <v>18.103000000000002</v>
      </c>
      <c r="Y164" s="131">
        <f t="shared" si="14"/>
        <v>13.577249999999964</v>
      </c>
      <c r="Z164" s="128"/>
      <c r="AA164" s="128"/>
      <c r="AB164" s="128"/>
      <c r="AC164" s="131"/>
      <c r="AD164" s="132"/>
      <c r="AE164" s="211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4">
        <f t="shared" si="19"/>
        <v>181.03</v>
      </c>
    </row>
    <row r="165" spans="2:41" ht="15.75" customHeight="1" x14ac:dyDescent="0.3">
      <c r="B165" s="123" t="s">
        <v>53</v>
      </c>
      <c r="C165" s="123" t="s">
        <v>54</v>
      </c>
      <c r="D165" s="123" t="s">
        <v>55</v>
      </c>
      <c r="E165" s="123" t="s">
        <v>56</v>
      </c>
      <c r="F165" s="123" t="s">
        <v>57</v>
      </c>
      <c r="G165" s="123" t="s">
        <v>218</v>
      </c>
      <c r="H165" s="124" t="s">
        <v>203</v>
      </c>
      <c r="I165" s="125">
        <v>181.03</v>
      </c>
      <c r="J165" s="125">
        <v>181.03</v>
      </c>
      <c r="K165" s="126">
        <v>0.1</v>
      </c>
      <c r="L165" s="127"/>
      <c r="M165" s="128"/>
      <c r="N165" s="129"/>
      <c r="O165" s="128">
        <f t="shared" si="16"/>
        <v>4.5257500000000004</v>
      </c>
      <c r="P165" s="128">
        <f t="shared" si="17"/>
        <v>18.103000000000002</v>
      </c>
      <c r="Q165" s="128">
        <f t="shared" si="20"/>
        <v>18.103000000000002</v>
      </c>
      <c r="R165" s="128">
        <f t="shared" si="20"/>
        <v>18.103000000000002</v>
      </c>
      <c r="S165" s="128">
        <f t="shared" si="20"/>
        <v>18.103000000000002</v>
      </c>
      <c r="T165" s="130">
        <f t="shared" si="20"/>
        <v>18.103000000000002</v>
      </c>
      <c r="U165" s="131">
        <f t="shared" si="20"/>
        <v>18.103000000000002</v>
      </c>
      <c r="V165" s="128">
        <f t="shared" si="20"/>
        <v>18.103000000000002</v>
      </c>
      <c r="W165" s="128">
        <f t="shared" si="20"/>
        <v>18.103000000000002</v>
      </c>
      <c r="X165" s="131">
        <f t="shared" si="20"/>
        <v>18.103000000000002</v>
      </c>
      <c r="Y165" s="131">
        <f t="shared" si="14"/>
        <v>13.577249999999964</v>
      </c>
      <c r="Z165" s="128"/>
      <c r="AA165" s="128"/>
      <c r="AB165" s="128"/>
      <c r="AC165" s="131"/>
      <c r="AD165" s="132"/>
      <c r="AE165" s="211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4">
        <f t="shared" si="19"/>
        <v>181.03</v>
      </c>
    </row>
    <row r="166" spans="2:41" ht="15.75" customHeight="1" x14ac:dyDescent="0.3">
      <c r="B166" s="123" t="s">
        <v>53</v>
      </c>
      <c r="C166" s="123" t="s">
        <v>54</v>
      </c>
      <c r="D166" s="123" t="s">
        <v>55</v>
      </c>
      <c r="E166" s="123" t="s">
        <v>56</v>
      </c>
      <c r="F166" s="123" t="s">
        <v>57</v>
      </c>
      <c r="G166" s="123" t="s">
        <v>219</v>
      </c>
      <c r="H166" s="124" t="s">
        <v>203</v>
      </c>
      <c r="I166" s="125">
        <v>181.03</v>
      </c>
      <c r="J166" s="125">
        <v>181.03</v>
      </c>
      <c r="K166" s="126">
        <v>0.1</v>
      </c>
      <c r="L166" s="127"/>
      <c r="M166" s="128"/>
      <c r="N166" s="129"/>
      <c r="O166" s="128">
        <f t="shared" si="16"/>
        <v>4.5257500000000004</v>
      </c>
      <c r="P166" s="128">
        <f t="shared" si="17"/>
        <v>18.103000000000002</v>
      </c>
      <c r="Q166" s="128">
        <f t="shared" si="20"/>
        <v>18.103000000000002</v>
      </c>
      <c r="R166" s="128">
        <f t="shared" si="20"/>
        <v>18.103000000000002</v>
      </c>
      <c r="S166" s="128">
        <f t="shared" si="20"/>
        <v>18.103000000000002</v>
      </c>
      <c r="T166" s="130">
        <f t="shared" si="20"/>
        <v>18.103000000000002</v>
      </c>
      <c r="U166" s="131">
        <f t="shared" si="20"/>
        <v>18.103000000000002</v>
      </c>
      <c r="V166" s="128">
        <f t="shared" si="20"/>
        <v>18.103000000000002</v>
      </c>
      <c r="W166" s="128">
        <f t="shared" si="20"/>
        <v>18.103000000000002</v>
      </c>
      <c r="X166" s="131">
        <f t="shared" si="20"/>
        <v>18.103000000000002</v>
      </c>
      <c r="Y166" s="131">
        <f t="shared" si="14"/>
        <v>13.577249999999964</v>
      </c>
      <c r="Z166" s="128"/>
      <c r="AA166" s="128"/>
      <c r="AB166" s="128"/>
      <c r="AC166" s="131"/>
      <c r="AD166" s="132"/>
      <c r="AE166" s="211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4">
        <f t="shared" si="19"/>
        <v>181.03</v>
      </c>
    </row>
    <row r="167" spans="2:41" ht="15.75" customHeight="1" x14ac:dyDescent="0.3">
      <c r="B167" s="123" t="s">
        <v>53</v>
      </c>
      <c r="C167" s="123" t="s">
        <v>54</v>
      </c>
      <c r="D167" s="123" t="s">
        <v>55</v>
      </c>
      <c r="E167" s="123" t="s">
        <v>56</v>
      </c>
      <c r="F167" s="123" t="s">
        <v>57</v>
      </c>
      <c r="G167" s="123" t="s">
        <v>220</v>
      </c>
      <c r="H167" s="124" t="s">
        <v>203</v>
      </c>
      <c r="I167" s="125">
        <v>181.03</v>
      </c>
      <c r="J167" s="125">
        <v>181.03</v>
      </c>
      <c r="K167" s="126">
        <v>0.1</v>
      </c>
      <c r="L167" s="127"/>
      <c r="M167" s="128"/>
      <c r="N167" s="129"/>
      <c r="O167" s="128">
        <f t="shared" si="16"/>
        <v>4.5257500000000004</v>
      </c>
      <c r="P167" s="128">
        <f t="shared" si="17"/>
        <v>18.103000000000002</v>
      </c>
      <c r="Q167" s="128">
        <f t="shared" si="20"/>
        <v>18.103000000000002</v>
      </c>
      <c r="R167" s="128">
        <f t="shared" si="20"/>
        <v>18.103000000000002</v>
      </c>
      <c r="S167" s="128">
        <f t="shared" si="20"/>
        <v>18.103000000000002</v>
      </c>
      <c r="T167" s="130">
        <f t="shared" si="20"/>
        <v>18.103000000000002</v>
      </c>
      <c r="U167" s="131">
        <f t="shared" si="20"/>
        <v>18.103000000000002</v>
      </c>
      <c r="V167" s="128">
        <f t="shared" si="20"/>
        <v>18.103000000000002</v>
      </c>
      <c r="W167" s="128">
        <f t="shared" si="20"/>
        <v>18.103000000000002</v>
      </c>
      <c r="X167" s="131">
        <f t="shared" si="20"/>
        <v>18.103000000000002</v>
      </c>
      <c r="Y167" s="131">
        <f t="shared" si="14"/>
        <v>13.577249999999964</v>
      </c>
      <c r="Z167" s="128"/>
      <c r="AA167" s="128"/>
      <c r="AB167" s="128"/>
      <c r="AC167" s="131"/>
      <c r="AD167" s="132"/>
      <c r="AE167" s="211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4">
        <f t="shared" si="19"/>
        <v>181.03</v>
      </c>
    </row>
    <row r="168" spans="2:41" ht="15.75" customHeight="1" x14ac:dyDescent="0.3">
      <c r="B168" s="123" t="s">
        <v>53</v>
      </c>
      <c r="C168" s="123" t="s">
        <v>54</v>
      </c>
      <c r="D168" s="123" t="s">
        <v>55</v>
      </c>
      <c r="E168" s="123" t="s">
        <v>56</v>
      </c>
      <c r="F168" s="123" t="s">
        <v>57</v>
      </c>
      <c r="G168" s="123" t="s">
        <v>221</v>
      </c>
      <c r="H168" s="124" t="s">
        <v>203</v>
      </c>
      <c r="I168" s="125">
        <v>181.03</v>
      </c>
      <c r="J168" s="125">
        <v>181.03</v>
      </c>
      <c r="K168" s="126">
        <v>0.1</v>
      </c>
      <c r="L168" s="127"/>
      <c r="M168" s="128"/>
      <c r="N168" s="129"/>
      <c r="O168" s="128">
        <f t="shared" si="16"/>
        <v>4.5257500000000004</v>
      </c>
      <c r="P168" s="128">
        <f t="shared" si="17"/>
        <v>18.103000000000002</v>
      </c>
      <c r="Q168" s="128">
        <f t="shared" si="20"/>
        <v>18.103000000000002</v>
      </c>
      <c r="R168" s="128">
        <f t="shared" si="20"/>
        <v>18.103000000000002</v>
      </c>
      <c r="S168" s="128">
        <f t="shared" si="20"/>
        <v>18.103000000000002</v>
      </c>
      <c r="T168" s="130">
        <f t="shared" si="20"/>
        <v>18.103000000000002</v>
      </c>
      <c r="U168" s="131">
        <f t="shared" si="20"/>
        <v>18.103000000000002</v>
      </c>
      <c r="V168" s="128">
        <f t="shared" si="20"/>
        <v>18.103000000000002</v>
      </c>
      <c r="W168" s="128">
        <f t="shared" si="20"/>
        <v>18.103000000000002</v>
      </c>
      <c r="X168" s="131">
        <f t="shared" si="20"/>
        <v>18.103000000000002</v>
      </c>
      <c r="Y168" s="131">
        <f t="shared" si="14"/>
        <v>13.577249999999964</v>
      </c>
      <c r="Z168" s="128"/>
      <c r="AA168" s="128"/>
      <c r="AB168" s="128"/>
      <c r="AC168" s="131"/>
      <c r="AD168" s="132"/>
      <c r="AE168" s="211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4">
        <f t="shared" si="19"/>
        <v>181.03</v>
      </c>
    </row>
    <row r="169" spans="2:41" ht="15.75" customHeight="1" x14ac:dyDescent="0.3">
      <c r="B169" s="123" t="s">
        <v>53</v>
      </c>
      <c r="C169" s="123" t="s">
        <v>54</v>
      </c>
      <c r="D169" s="123" t="s">
        <v>55</v>
      </c>
      <c r="E169" s="123" t="s">
        <v>56</v>
      </c>
      <c r="F169" s="123" t="s">
        <v>57</v>
      </c>
      <c r="G169" s="123" t="s">
        <v>222</v>
      </c>
      <c r="H169" s="124" t="s">
        <v>203</v>
      </c>
      <c r="I169" s="125">
        <v>181.03</v>
      </c>
      <c r="J169" s="125">
        <v>181.03</v>
      </c>
      <c r="K169" s="126">
        <v>0.1</v>
      </c>
      <c r="L169" s="127"/>
      <c r="M169" s="128"/>
      <c r="N169" s="129"/>
      <c r="O169" s="128">
        <f t="shared" si="16"/>
        <v>4.5257500000000004</v>
      </c>
      <c r="P169" s="128">
        <f t="shared" si="17"/>
        <v>18.103000000000002</v>
      </c>
      <c r="Q169" s="128">
        <f t="shared" si="20"/>
        <v>18.103000000000002</v>
      </c>
      <c r="R169" s="128">
        <f t="shared" si="20"/>
        <v>18.103000000000002</v>
      </c>
      <c r="S169" s="128">
        <f t="shared" si="20"/>
        <v>18.103000000000002</v>
      </c>
      <c r="T169" s="130">
        <f t="shared" si="20"/>
        <v>18.103000000000002</v>
      </c>
      <c r="U169" s="131">
        <f t="shared" si="20"/>
        <v>18.103000000000002</v>
      </c>
      <c r="V169" s="128">
        <f t="shared" si="20"/>
        <v>18.103000000000002</v>
      </c>
      <c r="W169" s="128">
        <f t="shared" si="20"/>
        <v>18.103000000000002</v>
      </c>
      <c r="X169" s="131">
        <f t="shared" si="20"/>
        <v>18.103000000000002</v>
      </c>
      <c r="Y169" s="131">
        <f t="shared" si="14"/>
        <v>13.577249999999964</v>
      </c>
      <c r="Z169" s="128"/>
      <c r="AA169" s="128"/>
      <c r="AB169" s="128"/>
      <c r="AC169" s="131"/>
      <c r="AD169" s="132"/>
      <c r="AE169" s="211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4">
        <f t="shared" si="19"/>
        <v>181.03</v>
      </c>
    </row>
    <row r="170" spans="2:41" ht="15.75" customHeight="1" x14ac:dyDescent="0.3">
      <c r="B170" s="123" t="s">
        <v>53</v>
      </c>
      <c r="C170" s="123" t="s">
        <v>54</v>
      </c>
      <c r="D170" s="123" t="s">
        <v>55</v>
      </c>
      <c r="E170" s="123" t="s">
        <v>56</v>
      </c>
      <c r="F170" s="123" t="s">
        <v>57</v>
      </c>
      <c r="G170" s="123" t="s">
        <v>223</v>
      </c>
      <c r="H170" s="124" t="s">
        <v>203</v>
      </c>
      <c r="I170" s="125">
        <v>181.03</v>
      </c>
      <c r="J170" s="125">
        <v>181.03</v>
      </c>
      <c r="K170" s="126">
        <v>0.1</v>
      </c>
      <c r="L170" s="127"/>
      <c r="M170" s="128"/>
      <c r="N170" s="129"/>
      <c r="O170" s="128">
        <f t="shared" si="16"/>
        <v>4.5257500000000004</v>
      </c>
      <c r="P170" s="128">
        <f t="shared" si="17"/>
        <v>18.103000000000002</v>
      </c>
      <c r="Q170" s="128">
        <f t="shared" si="20"/>
        <v>18.103000000000002</v>
      </c>
      <c r="R170" s="128">
        <f t="shared" si="20"/>
        <v>18.103000000000002</v>
      </c>
      <c r="S170" s="128">
        <f t="shared" si="20"/>
        <v>18.103000000000002</v>
      </c>
      <c r="T170" s="130">
        <f t="shared" si="20"/>
        <v>18.103000000000002</v>
      </c>
      <c r="U170" s="131">
        <f t="shared" si="20"/>
        <v>18.103000000000002</v>
      </c>
      <c r="V170" s="128">
        <f t="shared" si="20"/>
        <v>18.103000000000002</v>
      </c>
      <c r="W170" s="128">
        <f t="shared" si="20"/>
        <v>18.103000000000002</v>
      </c>
      <c r="X170" s="131">
        <f t="shared" si="20"/>
        <v>18.103000000000002</v>
      </c>
      <c r="Y170" s="131">
        <f t="shared" ref="Y170:Y207" si="21">J170-SUM(O170:X170)</f>
        <v>13.577249999999964</v>
      </c>
      <c r="Z170" s="128"/>
      <c r="AA170" s="128"/>
      <c r="AB170" s="128"/>
      <c r="AC170" s="131"/>
      <c r="AD170" s="132"/>
      <c r="AE170" s="211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4">
        <f t="shared" si="19"/>
        <v>181.03</v>
      </c>
    </row>
    <row r="171" spans="2:41" ht="15.75" customHeight="1" x14ac:dyDescent="0.3">
      <c r="B171" s="123" t="s">
        <v>53</v>
      </c>
      <c r="C171" s="123" t="s">
        <v>54</v>
      </c>
      <c r="D171" s="123" t="s">
        <v>55</v>
      </c>
      <c r="E171" s="123" t="s">
        <v>56</v>
      </c>
      <c r="F171" s="123" t="s">
        <v>57</v>
      </c>
      <c r="G171" s="123" t="s">
        <v>224</v>
      </c>
      <c r="H171" s="124" t="s">
        <v>203</v>
      </c>
      <c r="I171" s="125">
        <v>181.03</v>
      </c>
      <c r="J171" s="125">
        <v>181.03</v>
      </c>
      <c r="K171" s="126">
        <v>0.1</v>
      </c>
      <c r="L171" s="127"/>
      <c r="M171" s="128"/>
      <c r="N171" s="129"/>
      <c r="O171" s="128">
        <f t="shared" si="16"/>
        <v>4.5257500000000004</v>
      </c>
      <c r="P171" s="128">
        <f t="shared" si="17"/>
        <v>18.103000000000002</v>
      </c>
      <c r="Q171" s="128">
        <f t="shared" si="20"/>
        <v>18.103000000000002</v>
      </c>
      <c r="R171" s="128">
        <f t="shared" si="20"/>
        <v>18.103000000000002</v>
      </c>
      <c r="S171" s="128">
        <f t="shared" si="20"/>
        <v>18.103000000000002</v>
      </c>
      <c r="T171" s="130">
        <f t="shared" si="20"/>
        <v>18.103000000000002</v>
      </c>
      <c r="U171" s="131">
        <f t="shared" si="20"/>
        <v>18.103000000000002</v>
      </c>
      <c r="V171" s="128">
        <f t="shared" si="20"/>
        <v>18.103000000000002</v>
      </c>
      <c r="W171" s="128">
        <f t="shared" si="20"/>
        <v>18.103000000000002</v>
      </c>
      <c r="X171" s="131">
        <f t="shared" si="20"/>
        <v>18.103000000000002</v>
      </c>
      <c r="Y171" s="131">
        <f t="shared" si="21"/>
        <v>13.577249999999964</v>
      </c>
      <c r="Z171" s="128"/>
      <c r="AA171" s="128"/>
      <c r="AB171" s="128"/>
      <c r="AC171" s="131"/>
      <c r="AD171" s="132"/>
      <c r="AE171" s="211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4">
        <f t="shared" si="19"/>
        <v>181.03</v>
      </c>
    </row>
    <row r="172" spans="2:41" ht="15.75" customHeight="1" x14ac:dyDescent="0.3">
      <c r="B172" s="123" t="s">
        <v>53</v>
      </c>
      <c r="C172" s="123" t="s">
        <v>54</v>
      </c>
      <c r="D172" s="123" t="s">
        <v>55</v>
      </c>
      <c r="E172" s="123" t="s">
        <v>56</v>
      </c>
      <c r="F172" s="123" t="s">
        <v>57</v>
      </c>
      <c r="G172" s="123" t="s">
        <v>225</v>
      </c>
      <c r="H172" s="124" t="s">
        <v>203</v>
      </c>
      <c r="I172" s="125">
        <v>181.03</v>
      </c>
      <c r="J172" s="125">
        <v>181.03</v>
      </c>
      <c r="K172" s="126">
        <v>0.1</v>
      </c>
      <c r="L172" s="127"/>
      <c r="M172" s="128"/>
      <c r="N172" s="129"/>
      <c r="O172" s="128">
        <f t="shared" si="16"/>
        <v>4.5257500000000004</v>
      </c>
      <c r="P172" s="128">
        <f t="shared" si="17"/>
        <v>18.103000000000002</v>
      </c>
      <c r="Q172" s="128">
        <f t="shared" si="20"/>
        <v>18.103000000000002</v>
      </c>
      <c r="R172" s="128">
        <f t="shared" si="20"/>
        <v>18.103000000000002</v>
      </c>
      <c r="S172" s="128">
        <f t="shared" si="20"/>
        <v>18.103000000000002</v>
      </c>
      <c r="T172" s="130">
        <f t="shared" si="20"/>
        <v>18.103000000000002</v>
      </c>
      <c r="U172" s="131">
        <f t="shared" si="20"/>
        <v>18.103000000000002</v>
      </c>
      <c r="V172" s="128">
        <f t="shared" si="20"/>
        <v>18.103000000000002</v>
      </c>
      <c r="W172" s="128">
        <f t="shared" si="20"/>
        <v>18.103000000000002</v>
      </c>
      <c r="X172" s="131">
        <f t="shared" si="20"/>
        <v>18.103000000000002</v>
      </c>
      <c r="Y172" s="131">
        <f t="shared" si="21"/>
        <v>13.577249999999964</v>
      </c>
      <c r="Z172" s="128"/>
      <c r="AA172" s="128"/>
      <c r="AB172" s="128"/>
      <c r="AC172" s="131"/>
      <c r="AD172" s="132"/>
      <c r="AE172" s="211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4">
        <f t="shared" si="19"/>
        <v>181.03</v>
      </c>
    </row>
    <row r="173" spans="2:41" ht="15.75" customHeight="1" x14ac:dyDescent="0.3">
      <c r="B173" s="123" t="s">
        <v>53</v>
      </c>
      <c r="C173" s="123" t="s">
        <v>54</v>
      </c>
      <c r="D173" s="123" t="s">
        <v>55</v>
      </c>
      <c r="E173" s="123" t="s">
        <v>56</v>
      </c>
      <c r="F173" s="123" t="s">
        <v>57</v>
      </c>
      <c r="G173" s="123" t="s">
        <v>226</v>
      </c>
      <c r="H173" s="124" t="s">
        <v>203</v>
      </c>
      <c r="I173" s="125">
        <v>181.03</v>
      </c>
      <c r="J173" s="125">
        <v>181.03</v>
      </c>
      <c r="K173" s="126">
        <v>0.1</v>
      </c>
      <c r="L173" s="127"/>
      <c r="M173" s="128"/>
      <c r="N173" s="129"/>
      <c r="O173" s="128">
        <f t="shared" si="16"/>
        <v>4.5257500000000004</v>
      </c>
      <c r="P173" s="128">
        <f t="shared" si="17"/>
        <v>18.103000000000002</v>
      </c>
      <c r="Q173" s="128">
        <f t="shared" si="20"/>
        <v>18.103000000000002</v>
      </c>
      <c r="R173" s="128">
        <f t="shared" si="20"/>
        <v>18.103000000000002</v>
      </c>
      <c r="S173" s="128">
        <f t="shared" si="20"/>
        <v>18.103000000000002</v>
      </c>
      <c r="T173" s="130">
        <f t="shared" si="20"/>
        <v>18.103000000000002</v>
      </c>
      <c r="U173" s="131">
        <f t="shared" si="20"/>
        <v>18.103000000000002</v>
      </c>
      <c r="V173" s="128">
        <f t="shared" si="20"/>
        <v>18.103000000000002</v>
      </c>
      <c r="W173" s="128">
        <f t="shared" si="20"/>
        <v>18.103000000000002</v>
      </c>
      <c r="X173" s="131">
        <f t="shared" si="20"/>
        <v>18.103000000000002</v>
      </c>
      <c r="Y173" s="131">
        <f t="shared" si="21"/>
        <v>13.577249999999964</v>
      </c>
      <c r="Z173" s="128"/>
      <c r="AA173" s="128"/>
      <c r="AB173" s="128"/>
      <c r="AC173" s="131"/>
      <c r="AD173" s="132"/>
      <c r="AE173" s="211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4">
        <f t="shared" si="19"/>
        <v>181.03</v>
      </c>
    </row>
    <row r="174" spans="2:41" ht="15.75" customHeight="1" x14ac:dyDescent="0.3">
      <c r="B174" s="123" t="s">
        <v>53</v>
      </c>
      <c r="C174" s="123" t="s">
        <v>54</v>
      </c>
      <c r="D174" s="123" t="s">
        <v>55</v>
      </c>
      <c r="E174" s="123" t="s">
        <v>56</v>
      </c>
      <c r="F174" s="123" t="s">
        <v>57</v>
      </c>
      <c r="G174" s="123" t="s">
        <v>227</v>
      </c>
      <c r="H174" s="124" t="s">
        <v>203</v>
      </c>
      <c r="I174" s="125">
        <v>181.03</v>
      </c>
      <c r="J174" s="125">
        <v>181.03</v>
      </c>
      <c r="K174" s="126">
        <v>0.1</v>
      </c>
      <c r="L174" s="127"/>
      <c r="M174" s="128"/>
      <c r="N174" s="129"/>
      <c r="O174" s="128">
        <f t="shared" si="16"/>
        <v>4.5257500000000004</v>
      </c>
      <c r="P174" s="128">
        <f t="shared" si="17"/>
        <v>18.103000000000002</v>
      </c>
      <c r="Q174" s="128">
        <f t="shared" si="20"/>
        <v>18.103000000000002</v>
      </c>
      <c r="R174" s="128">
        <f t="shared" si="20"/>
        <v>18.103000000000002</v>
      </c>
      <c r="S174" s="128">
        <f t="shared" si="20"/>
        <v>18.103000000000002</v>
      </c>
      <c r="T174" s="130">
        <f t="shared" si="20"/>
        <v>18.103000000000002</v>
      </c>
      <c r="U174" s="131">
        <f t="shared" si="20"/>
        <v>18.103000000000002</v>
      </c>
      <c r="V174" s="128">
        <f t="shared" si="20"/>
        <v>18.103000000000002</v>
      </c>
      <c r="W174" s="128">
        <f t="shared" si="20"/>
        <v>18.103000000000002</v>
      </c>
      <c r="X174" s="131">
        <f t="shared" si="20"/>
        <v>18.103000000000002</v>
      </c>
      <c r="Y174" s="131">
        <f t="shared" si="21"/>
        <v>13.577249999999964</v>
      </c>
      <c r="Z174" s="128"/>
      <c r="AA174" s="128"/>
      <c r="AB174" s="128"/>
      <c r="AC174" s="131"/>
      <c r="AD174" s="132"/>
      <c r="AE174" s="211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4">
        <f t="shared" si="19"/>
        <v>181.03</v>
      </c>
    </row>
    <row r="175" spans="2:41" ht="15.75" customHeight="1" x14ac:dyDescent="0.3">
      <c r="B175" s="123" t="s">
        <v>53</v>
      </c>
      <c r="C175" s="123" t="s">
        <v>54</v>
      </c>
      <c r="D175" s="123" t="s">
        <v>55</v>
      </c>
      <c r="E175" s="123" t="s">
        <v>56</v>
      </c>
      <c r="F175" s="123" t="s">
        <v>57</v>
      </c>
      <c r="G175" s="123" t="s">
        <v>228</v>
      </c>
      <c r="H175" s="124" t="s">
        <v>203</v>
      </c>
      <c r="I175" s="125">
        <v>181.03</v>
      </c>
      <c r="J175" s="125">
        <v>181.03</v>
      </c>
      <c r="K175" s="126">
        <v>0.1</v>
      </c>
      <c r="L175" s="127"/>
      <c r="M175" s="128"/>
      <c r="N175" s="129"/>
      <c r="O175" s="128">
        <f t="shared" si="16"/>
        <v>4.5257500000000004</v>
      </c>
      <c r="P175" s="128">
        <f t="shared" si="17"/>
        <v>18.103000000000002</v>
      </c>
      <c r="Q175" s="128">
        <f t="shared" ref="Q175:X194" si="22">$J175/10</f>
        <v>18.103000000000002</v>
      </c>
      <c r="R175" s="128">
        <f t="shared" si="22"/>
        <v>18.103000000000002</v>
      </c>
      <c r="S175" s="128">
        <f t="shared" si="22"/>
        <v>18.103000000000002</v>
      </c>
      <c r="T175" s="130">
        <f t="shared" si="22"/>
        <v>18.103000000000002</v>
      </c>
      <c r="U175" s="131">
        <f t="shared" si="22"/>
        <v>18.103000000000002</v>
      </c>
      <c r="V175" s="128">
        <f t="shared" si="22"/>
        <v>18.103000000000002</v>
      </c>
      <c r="W175" s="128">
        <f t="shared" si="22"/>
        <v>18.103000000000002</v>
      </c>
      <c r="X175" s="131">
        <f t="shared" si="22"/>
        <v>18.103000000000002</v>
      </c>
      <c r="Y175" s="131">
        <f t="shared" si="21"/>
        <v>13.577249999999964</v>
      </c>
      <c r="Z175" s="128"/>
      <c r="AA175" s="128"/>
      <c r="AB175" s="128"/>
      <c r="AC175" s="131"/>
      <c r="AD175" s="132"/>
      <c r="AE175" s="211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4">
        <f t="shared" si="19"/>
        <v>181.03</v>
      </c>
    </row>
    <row r="176" spans="2:41" ht="15.75" customHeight="1" x14ac:dyDescent="0.3">
      <c r="B176" s="123" t="s">
        <v>53</v>
      </c>
      <c r="C176" s="123" t="s">
        <v>54</v>
      </c>
      <c r="D176" s="123" t="s">
        <v>55</v>
      </c>
      <c r="E176" s="123" t="s">
        <v>56</v>
      </c>
      <c r="F176" s="123" t="s">
        <v>57</v>
      </c>
      <c r="G176" s="123" t="s">
        <v>229</v>
      </c>
      <c r="H176" s="124" t="s">
        <v>203</v>
      </c>
      <c r="I176" s="125">
        <v>181.03</v>
      </c>
      <c r="J176" s="125">
        <v>181.03</v>
      </c>
      <c r="K176" s="126">
        <v>0.1</v>
      </c>
      <c r="L176" s="127"/>
      <c r="M176" s="128"/>
      <c r="N176" s="129"/>
      <c r="O176" s="128">
        <f t="shared" si="16"/>
        <v>4.5257500000000004</v>
      </c>
      <c r="P176" s="128">
        <f t="shared" si="17"/>
        <v>18.103000000000002</v>
      </c>
      <c r="Q176" s="128">
        <f t="shared" si="22"/>
        <v>18.103000000000002</v>
      </c>
      <c r="R176" s="128">
        <f t="shared" si="22"/>
        <v>18.103000000000002</v>
      </c>
      <c r="S176" s="128">
        <f t="shared" si="22"/>
        <v>18.103000000000002</v>
      </c>
      <c r="T176" s="130">
        <f t="shared" si="22"/>
        <v>18.103000000000002</v>
      </c>
      <c r="U176" s="131">
        <f t="shared" si="22"/>
        <v>18.103000000000002</v>
      </c>
      <c r="V176" s="128">
        <f t="shared" si="22"/>
        <v>18.103000000000002</v>
      </c>
      <c r="W176" s="128">
        <f t="shared" si="22"/>
        <v>18.103000000000002</v>
      </c>
      <c r="X176" s="131">
        <f t="shared" si="22"/>
        <v>18.103000000000002</v>
      </c>
      <c r="Y176" s="131">
        <f t="shared" si="21"/>
        <v>13.577249999999964</v>
      </c>
      <c r="Z176" s="128"/>
      <c r="AA176" s="128"/>
      <c r="AB176" s="128"/>
      <c r="AC176" s="131"/>
      <c r="AD176" s="132"/>
      <c r="AE176" s="211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4">
        <f t="shared" si="19"/>
        <v>181.03</v>
      </c>
    </row>
    <row r="177" spans="2:41" ht="15.75" customHeight="1" x14ac:dyDescent="0.3">
      <c r="B177" s="123" t="s">
        <v>53</v>
      </c>
      <c r="C177" s="123" t="s">
        <v>54</v>
      </c>
      <c r="D177" s="123" t="s">
        <v>55</v>
      </c>
      <c r="E177" s="123" t="s">
        <v>56</v>
      </c>
      <c r="F177" s="123" t="s">
        <v>57</v>
      </c>
      <c r="G177" s="123" t="s">
        <v>230</v>
      </c>
      <c r="H177" s="124" t="s">
        <v>203</v>
      </c>
      <c r="I177" s="125">
        <v>181.03</v>
      </c>
      <c r="J177" s="125">
        <v>181.03</v>
      </c>
      <c r="K177" s="126">
        <v>0.1</v>
      </c>
      <c r="L177" s="127"/>
      <c r="M177" s="128"/>
      <c r="N177" s="129"/>
      <c r="O177" s="128">
        <f t="shared" si="16"/>
        <v>4.5257500000000004</v>
      </c>
      <c r="P177" s="128">
        <f t="shared" si="17"/>
        <v>18.103000000000002</v>
      </c>
      <c r="Q177" s="128">
        <f t="shared" si="22"/>
        <v>18.103000000000002</v>
      </c>
      <c r="R177" s="128">
        <f t="shared" si="22"/>
        <v>18.103000000000002</v>
      </c>
      <c r="S177" s="128">
        <f t="shared" si="22"/>
        <v>18.103000000000002</v>
      </c>
      <c r="T177" s="130">
        <f t="shared" si="22"/>
        <v>18.103000000000002</v>
      </c>
      <c r="U177" s="131">
        <f t="shared" si="22"/>
        <v>18.103000000000002</v>
      </c>
      <c r="V177" s="128">
        <f t="shared" si="22"/>
        <v>18.103000000000002</v>
      </c>
      <c r="W177" s="128">
        <f t="shared" si="22"/>
        <v>18.103000000000002</v>
      </c>
      <c r="X177" s="131">
        <f t="shared" si="22"/>
        <v>18.103000000000002</v>
      </c>
      <c r="Y177" s="131">
        <f t="shared" si="21"/>
        <v>13.577249999999964</v>
      </c>
      <c r="Z177" s="128"/>
      <c r="AA177" s="128"/>
      <c r="AB177" s="128"/>
      <c r="AC177" s="131"/>
      <c r="AD177" s="132"/>
      <c r="AE177" s="211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4">
        <f t="shared" si="19"/>
        <v>181.03</v>
      </c>
    </row>
    <row r="178" spans="2:41" ht="15.75" customHeight="1" x14ac:dyDescent="0.3">
      <c r="B178" s="123" t="s">
        <v>53</v>
      </c>
      <c r="C178" s="123" t="s">
        <v>54</v>
      </c>
      <c r="D178" s="123" t="s">
        <v>55</v>
      </c>
      <c r="E178" s="123" t="s">
        <v>56</v>
      </c>
      <c r="F178" s="123" t="s">
        <v>57</v>
      </c>
      <c r="G178" s="123" t="s">
        <v>231</v>
      </c>
      <c r="H178" s="124" t="s">
        <v>203</v>
      </c>
      <c r="I178" s="125">
        <v>181.03</v>
      </c>
      <c r="J178" s="125">
        <v>181.03</v>
      </c>
      <c r="K178" s="126">
        <v>0.1</v>
      </c>
      <c r="L178" s="127"/>
      <c r="M178" s="128"/>
      <c r="N178" s="129"/>
      <c r="O178" s="128">
        <f t="shared" si="16"/>
        <v>4.5257500000000004</v>
      </c>
      <c r="P178" s="128">
        <f t="shared" si="17"/>
        <v>18.103000000000002</v>
      </c>
      <c r="Q178" s="128">
        <f t="shared" si="22"/>
        <v>18.103000000000002</v>
      </c>
      <c r="R178" s="128">
        <f t="shared" si="22"/>
        <v>18.103000000000002</v>
      </c>
      <c r="S178" s="128">
        <f t="shared" si="22"/>
        <v>18.103000000000002</v>
      </c>
      <c r="T178" s="130">
        <f t="shared" si="22"/>
        <v>18.103000000000002</v>
      </c>
      <c r="U178" s="131">
        <f t="shared" si="22"/>
        <v>18.103000000000002</v>
      </c>
      <c r="V178" s="128">
        <f t="shared" si="22"/>
        <v>18.103000000000002</v>
      </c>
      <c r="W178" s="128">
        <f t="shared" si="22"/>
        <v>18.103000000000002</v>
      </c>
      <c r="X178" s="131">
        <f t="shared" si="22"/>
        <v>18.103000000000002</v>
      </c>
      <c r="Y178" s="131">
        <f t="shared" si="21"/>
        <v>13.577249999999964</v>
      </c>
      <c r="Z178" s="128"/>
      <c r="AA178" s="128"/>
      <c r="AB178" s="128"/>
      <c r="AC178" s="131"/>
      <c r="AD178" s="132"/>
      <c r="AE178" s="211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4">
        <f t="shared" si="19"/>
        <v>181.03</v>
      </c>
    </row>
    <row r="179" spans="2:41" ht="15.75" customHeight="1" x14ac:dyDescent="0.3">
      <c r="B179" s="123" t="s">
        <v>53</v>
      </c>
      <c r="C179" s="123" t="s">
        <v>54</v>
      </c>
      <c r="D179" s="123" t="s">
        <v>55</v>
      </c>
      <c r="E179" s="123" t="s">
        <v>56</v>
      </c>
      <c r="F179" s="123" t="s">
        <v>57</v>
      </c>
      <c r="G179" s="123" t="s">
        <v>232</v>
      </c>
      <c r="H179" s="124" t="s">
        <v>203</v>
      </c>
      <c r="I179" s="125">
        <v>181.03</v>
      </c>
      <c r="J179" s="125">
        <v>181.03</v>
      </c>
      <c r="K179" s="126">
        <v>0.1</v>
      </c>
      <c r="L179" s="127"/>
      <c r="M179" s="128"/>
      <c r="N179" s="129"/>
      <c r="O179" s="128">
        <f t="shared" si="16"/>
        <v>4.5257500000000004</v>
      </c>
      <c r="P179" s="128">
        <f t="shared" si="17"/>
        <v>18.103000000000002</v>
      </c>
      <c r="Q179" s="128">
        <f t="shared" si="22"/>
        <v>18.103000000000002</v>
      </c>
      <c r="R179" s="128">
        <f t="shared" si="22"/>
        <v>18.103000000000002</v>
      </c>
      <c r="S179" s="128">
        <f t="shared" si="22"/>
        <v>18.103000000000002</v>
      </c>
      <c r="T179" s="130">
        <f t="shared" si="22"/>
        <v>18.103000000000002</v>
      </c>
      <c r="U179" s="131">
        <f t="shared" si="22"/>
        <v>18.103000000000002</v>
      </c>
      <c r="V179" s="128">
        <f t="shared" si="22"/>
        <v>18.103000000000002</v>
      </c>
      <c r="W179" s="128">
        <f t="shared" si="22"/>
        <v>18.103000000000002</v>
      </c>
      <c r="X179" s="131">
        <f t="shared" si="22"/>
        <v>18.103000000000002</v>
      </c>
      <c r="Y179" s="131">
        <f t="shared" si="21"/>
        <v>13.577249999999964</v>
      </c>
      <c r="Z179" s="128"/>
      <c r="AA179" s="128"/>
      <c r="AB179" s="128"/>
      <c r="AC179" s="131"/>
      <c r="AD179" s="132"/>
      <c r="AE179" s="211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4">
        <f t="shared" si="19"/>
        <v>181.03</v>
      </c>
    </row>
    <row r="180" spans="2:41" ht="15.75" customHeight="1" x14ac:dyDescent="0.3">
      <c r="B180" s="123" t="s">
        <v>53</v>
      </c>
      <c r="C180" s="123" t="s">
        <v>54</v>
      </c>
      <c r="D180" s="123" t="s">
        <v>55</v>
      </c>
      <c r="E180" s="123" t="s">
        <v>56</v>
      </c>
      <c r="F180" s="123" t="s">
        <v>57</v>
      </c>
      <c r="G180" s="123" t="s">
        <v>233</v>
      </c>
      <c r="H180" s="124" t="s">
        <v>203</v>
      </c>
      <c r="I180" s="125">
        <v>181.03</v>
      </c>
      <c r="J180" s="125">
        <v>181.03</v>
      </c>
      <c r="K180" s="126">
        <v>0.1</v>
      </c>
      <c r="L180" s="127"/>
      <c r="M180" s="128"/>
      <c r="N180" s="129"/>
      <c r="O180" s="128">
        <f t="shared" si="16"/>
        <v>4.5257500000000004</v>
      </c>
      <c r="P180" s="128">
        <f t="shared" si="17"/>
        <v>18.103000000000002</v>
      </c>
      <c r="Q180" s="128">
        <f t="shared" si="22"/>
        <v>18.103000000000002</v>
      </c>
      <c r="R180" s="128">
        <f t="shared" si="22"/>
        <v>18.103000000000002</v>
      </c>
      <c r="S180" s="128">
        <f t="shared" si="22"/>
        <v>18.103000000000002</v>
      </c>
      <c r="T180" s="130">
        <f t="shared" si="22"/>
        <v>18.103000000000002</v>
      </c>
      <c r="U180" s="131">
        <f t="shared" si="22"/>
        <v>18.103000000000002</v>
      </c>
      <c r="V180" s="128">
        <f t="shared" si="22"/>
        <v>18.103000000000002</v>
      </c>
      <c r="W180" s="128">
        <f t="shared" si="22"/>
        <v>18.103000000000002</v>
      </c>
      <c r="X180" s="131">
        <f t="shared" si="22"/>
        <v>18.103000000000002</v>
      </c>
      <c r="Y180" s="131">
        <f t="shared" si="21"/>
        <v>13.577249999999964</v>
      </c>
      <c r="Z180" s="128"/>
      <c r="AA180" s="128"/>
      <c r="AB180" s="128"/>
      <c r="AC180" s="131"/>
      <c r="AD180" s="132"/>
      <c r="AE180" s="211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4">
        <f t="shared" si="19"/>
        <v>181.03</v>
      </c>
    </row>
    <row r="181" spans="2:41" ht="15.75" customHeight="1" x14ac:dyDescent="0.3">
      <c r="B181" s="123" t="s">
        <v>53</v>
      </c>
      <c r="C181" s="123" t="s">
        <v>54</v>
      </c>
      <c r="D181" s="123" t="s">
        <v>55</v>
      </c>
      <c r="E181" s="123" t="s">
        <v>56</v>
      </c>
      <c r="F181" s="123" t="s">
        <v>57</v>
      </c>
      <c r="G181" s="123" t="s">
        <v>234</v>
      </c>
      <c r="H181" s="124" t="s">
        <v>203</v>
      </c>
      <c r="I181" s="125">
        <v>181.03</v>
      </c>
      <c r="J181" s="125">
        <v>181.03</v>
      </c>
      <c r="K181" s="126">
        <v>0.1</v>
      </c>
      <c r="L181" s="127"/>
      <c r="M181" s="128"/>
      <c r="N181" s="129"/>
      <c r="O181" s="128">
        <f t="shared" si="16"/>
        <v>4.5257500000000004</v>
      </c>
      <c r="P181" s="128">
        <f t="shared" si="17"/>
        <v>18.103000000000002</v>
      </c>
      <c r="Q181" s="128">
        <f t="shared" si="22"/>
        <v>18.103000000000002</v>
      </c>
      <c r="R181" s="128">
        <f t="shared" si="22"/>
        <v>18.103000000000002</v>
      </c>
      <c r="S181" s="128">
        <f t="shared" si="22"/>
        <v>18.103000000000002</v>
      </c>
      <c r="T181" s="130">
        <f t="shared" si="22"/>
        <v>18.103000000000002</v>
      </c>
      <c r="U181" s="131">
        <f t="shared" si="22"/>
        <v>18.103000000000002</v>
      </c>
      <c r="V181" s="128">
        <f t="shared" si="22"/>
        <v>18.103000000000002</v>
      </c>
      <c r="W181" s="128">
        <f t="shared" si="22"/>
        <v>18.103000000000002</v>
      </c>
      <c r="X181" s="131">
        <f t="shared" si="22"/>
        <v>18.103000000000002</v>
      </c>
      <c r="Y181" s="131">
        <f t="shared" si="21"/>
        <v>13.577249999999964</v>
      </c>
      <c r="Z181" s="128"/>
      <c r="AA181" s="128"/>
      <c r="AB181" s="128"/>
      <c r="AC181" s="131"/>
      <c r="AD181" s="132"/>
      <c r="AE181" s="211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4">
        <f t="shared" si="19"/>
        <v>181.03</v>
      </c>
    </row>
    <row r="182" spans="2:41" ht="15.75" customHeight="1" x14ac:dyDescent="0.3">
      <c r="B182" s="123" t="s">
        <v>53</v>
      </c>
      <c r="C182" s="123" t="s">
        <v>54</v>
      </c>
      <c r="D182" s="123" t="s">
        <v>55</v>
      </c>
      <c r="E182" s="123" t="s">
        <v>56</v>
      </c>
      <c r="F182" s="123" t="s">
        <v>57</v>
      </c>
      <c r="G182" s="123" t="s">
        <v>235</v>
      </c>
      <c r="H182" s="124" t="s">
        <v>203</v>
      </c>
      <c r="I182" s="125">
        <v>181.03</v>
      </c>
      <c r="J182" s="125">
        <v>181.03</v>
      </c>
      <c r="K182" s="126">
        <v>0.1</v>
      </c>
      <c r="L182" s="127"/>
      <c r="M182" s="128"/>
      <c r="N182" s="129"/>
      <c r="O182" s="128">
        <f t="shared" si="16"/>
        <v>4.5257500000000004</v>
      </c>
      <c r="P182" s="128">
        <f t="shared" si="17"/>
        <v>18.103000000000002</v>
      </c>
      <c r="Q182" s="128">
        <f t="shared" si="22"/>
        <v>18.103000000000002</v>
      </c>
      <c r="R182" s="128">
        <f t="shared" si="22"/>
        <v>18.103000000000002</v>
      </c>
      <c r="S182" s="128">
        <f t="shared" si="22"/>
        <v>18.103000000000002</v>
      </c>
      <c r="T182" s="130">
        <f t="shared" si="22"/>
        <v>18.103000000000002</v>
      </c>
      <c r="U182" s="131">
        <f t="shared" si="22"/>
        <v>18.103000000000002</v>
      </c>
      <c r="V182" s="128">
        <f t="shared" si="22"/>
        <v>18.103000000000002</v>
      </c>
      <c r="W182" s="128">
        <f t="shared" si="22"/>
        <v>18.103000000000002</v>
      </c>
      <c r="X182" s="131">
        <f t="shared" si="22"/>
        <v>18.103000000000002</v>
      </c>
      <c r="Y182" s="131">
        <f t="shared" si="21"/>
        <v>13.577249999999964</v>
      </c>
      <c r="Z182" s="128"/>
      <c r="AA182" s="128"/>
      <c r="AB182" s="128"/>
      <c r="AC182" s="131"/>
      <c r="AD182" s="132"/>
      <c r="AE182" s="211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4">
        <f t="shared" si="19"/>
        <v>181.03</v>
      </c>
    </row>
    <row r="183" spans="2:41" ht="15.75" customHeight="1" x14ac:dyDescent="0.3">
      <c r="B183" s="123" t="s">
        <v>53</v>
      </c>
      <c r="C183" s="123" t="s">
        <v>54</v>
      </c>
      <c r="D183" s="123" t="s">
        <v>55</v>
      </c>
      <c r="E183" s="123" t="s">
        <v>56</v>
      </c>
      <c r="F183" s="123" t="s">
        <v>57</v>
      </c>
      <c r="G183" s="123" t="s">
        <v>236</v>
      </c>
      <c r="H183" s="124" t="s">
        <v>203</v>
      </c>
      <c r="I183" s="125">
        <v>181.03</v>
      </c>
      <c r="J183" s="125">
        <v>181.03</v>
      </c>
      <c r="K183" s="126">
        <v>0.1</v>
      </c>
      <c r="L183" s="127"/>
      <c r="M183" s="128"/>
      <c r="N183" s="129"/>
      <c r="O183" s="128">
        <f t="shared" si="16"/>
        <v>4.5257500000000004</v>
      </c>
      <c r="P183" s="128">
        <f t="shared" si="17"/>
        <v>18.103000000000002</v>
      </c>
      <c r="Q183" s="128">
        <f t="shared" si="22"/>
        <v>18.103000000000002</v>
      </c>
      <c r="R183" s="128">
        <f t="shared" si="22"/>
        <v>18.103000000000002</v>
      </c>
      <c r="S183" s="128">
        <f t="shared" si="22"/>
        <v>18.103000000000002</v>
      </c>
      <c r="T183" s="130">
        <f t="shared" si="22"/>
        <v>18.103000000000002</v>
      </c>
      <c r="U183" s="131">
        <f t="shared" si="22"/>
        <v>18.103000000000002</v>
      </c>
      <c r="V183" s="128">
        <f t="shared" si="22"/>
        <v>18.103000000000002</v>
      </c>
      <c r="W183" s="128">
        <f t="shared" si="22"/>
        <v>18.103000000000002</v>
      </c>
      <c r="X183" s="131">
        <f t="shared" si="22"/>
        <v>18.103000000000002</v>
      </c>
      <c r="Y183" s="131">
        <f t="shared" si="21"/>
        <v>13.577249999999964</v>
      </c>
      <c r="Z183" s="128"/>
      <c r="AA183" s="128"/>
      <c r="AB183" s="128"/>
      <c r="AC183" s="131"/>
      <c r="AD183" s="132"/>
      <c r="AE183" s="211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4">
        <f t="shared" si="19"/>
        <v>181.03</v>
      </c>
    </row>
    <row r="184" spans="2:41" ht="15.75" customHeight="1" x14ac:dyDescent="0.3">
      <c r="B184" s="123" t="s">
        <v>53</v>
      </c>
      <c r="C184" s="123" t="s">
        <v>54</v>
      </c>
      <c r="D184" s="123" t="s">
        <v>55</v>
      </c>
      <c r="E184" s="123" t="s">
        <v>56</v>
      </c>
      <c r="F184" s="123" t="s">
        <v>57</v>
      </c>
      <c r="G184" s="123" t="s">
        <v>237</v>
      </c>
      <c r="H184" s="124" t="s">
        <v>203</v>
      </c>
      <c r="I184" s="125">
        <v>181.03</v>
      </c>
      <c r="J184" s="125">
        <v>181.03</v>
      </c>
      <c r="K184" s="126">
        <v>0.1</v>
      </c>
      <c r="L184" s="127"/>
      <c r="M184" s="128"/>
      <c r="N184" s="129"/>
      <c r="O184" s="128">
        <f t="shared" si="16"/>
        <v>4.5257500000000004</v>
      </c>
      <c r="P184" s="128">
        <f t="shared" si="17"/>
        <v>18.103000000000002</v>
      </c>
      <c r="Q184" s="128">
        <f t="shared" si="22"/>
        <v>18.103000000000002</v>
      </c>
      <c r="R184" s="128">
        <f t="shared" si="22"/>
        <v>18.103000000000002</v>
      </c>
      <c r="S184" s="128">
        <f t="shared" si="22"/>
        <v>18.103000000000002</v>
      </c>
      <c r="T184" s="130">
        <f t="shared" si="22"/>
        <v>18.103000000000002</v>
      </c>
      <c r="U184" s="131">
        <f t="shared" si="22"/>
        <v>18.103000000000002</v>
      </c>
      <c r="V184" s="128">
        <f t="shared" si="22"/>
        <v>18.103000000000002</v>
      </c>
      <c r="W184" s="128">
        <f t="shared" si="22"/>
        <v>18.103000000000002</v>
      </c>
      <c r="X184" s="131">
        <f t="shared" si="22"/>
        <v>18.103000000000002</v>
      </c>
      <c r="Y184" s="131">
        <f t="shared" si="21"/>
        <v>13.577249999999964</v>
      </c>
      <c r="Z184" s="128"/>
      <c r="AA184" s="128"/>
      <c r="AB184" s="128"/>
      <c r="AC184" s="131"/>
      <c r="AD184" s="132"/>
      <c r="AE184" s="211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4">
        <f t="shared" si="19"/>
        <v>181.03</v>
      </c>
    </row>
    <row r="185" spans="2:41" ht="15.75" customHeight="1" x14ac:dyDescent="0.3">
      <c r="B185" s="123" t="s">
        <v>53</v>
      </c>
      <c r="C185" s="123" t="s">
        <v>54</v>
      </c>
      <c r="D185" s="123" t="s">
        <v>55</v>
      </c>
      <c r="E185" s="123" t="s">
        <v>56</v>
      </c>
      <c r="F185" s="123" t="s">
        <v>57</v>
      </c>
      <c r="G185" s="123" t="s">
        <v>238</v>
      </c>
      <c r="H185" s="124" t="s">
        <v>203</v>
      </c>
      <c r="I185" s="125">
        <v>181.03</v>
      </c>
      <c r="J185" s="125">
        <v>181.03</v>
      </c>
      <c r="K185" s="126">
        <v>0.1</v>
      </c>
      <c r="L185" s="127"/>
      <c r="M185" s="128"/>
      <c r="N185" s="129"/>
      <c r="O185" s="128">
        <f t="shared" si="16"/>
        <v>4.5257500000000004</v>
      </c>
      <c r="P185" s="128">
        <f t="shared" si="17"/>
        <v>18.103000000000002</v>
      </c>
      <c r="Q185" s="128">
        <f t="shared" si="22"/>
        <v>18.103000000000002</v>
      </c>
      <c r="R185" s="128">
        <f t="shared" si="22"/>
        <v>18.103000000000002</v>
      </c>
      <c r="S185" s="128">
        <f t="shared" si="22"/>
        <v>18.103000000000002</v>
      </c>
      <c r="T185" s="130">
        <f t="shared" si="22"/>
        <v>18.103000000000002</v>
      </c>
      <c r="U185" s="131">
        <f t="shared" si="22"/>
        <v>18.103000000000002</v>
      </c>
      <c r="V185" s="128">
        <f t="shared" si="22"/>
        <v>18.103000000000002</v>
      </c>
      <c r="W185" s="128">
        <f t="shared" si="22"/>
        <v>18.103000000000002</v>
      </c>
      <c r="X185" s="131">
        <f t="shared" si="22"/>
        <v>18.103000000000002</v>
      </c>
      <c r="Y185" s="131">
        <f t="shared" si="21"/>
        <v>13.577249999999964</v>
      </c>
      <c r="Z185" s="128"/>
      <c r="AA185" s="128"/>
      <c r="AB185" s="128"/>
      <c r="AC185" s="131"/>
      <c r="AD185" s="132"/>
      <c r="AE185" s="211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4">
        <f t="shared" si="19"/>
        <v>181.03</v>
      </c>
    </row>
    <row r="186" spans="2:41" ht="15.75" customHeight="1" x14ac:dyDescent="0.3">
      <c r="B186" s="123" t="s">
        <v>53</v>
      </c>
      <c r="C186" s="123" t="s">
        <v>54</v>
      </c>
      <c r="D186" s="123" t="s">
        <v>55</v>
      </c>
      <c r="E186" s="123" t="s">
        <v>56</v>
      </c>
      <c r="F186" s="123" t="s">
        <v>57</v>
      </c>
      <c r="G186" s="123" t="s">
        <v>239</v>
      </c>
      <c r="H186" s="124" t="s">
        <v>203</v>
      </c>
      <c r="I186" s="125">
        <v>181.03</v>
      </c>
      <c r="J186" s="125">
        <v>181.03</v>
      </c>
      <c r="K186" s="126">
        <v>0.1</v>
      </c>
      <c r="L186" s="127"/>
      <c r="M186" s="128"/>
      <c r="N186" s="129"/>
      <c r="O186" s="128">
        <f t="shared" si="16"/>
        <v>4.5257500000000004</v>
      </c>
      <c r="P186" s="128">
        <f t="shared" si="17"/>
        <v>18.103000000000002</v>
      </c>
      <c r="Q186" s="128">
        <f t="shared" si="22"/>
        <v>18.103000000000002</v>
      </c>
      <c r="R186" s="128">
        <f t="shared" si="22"/>
        <v>18.103000000000002</v>
      </c>
      <c r="S186" s="128">
        <f t="shared" si="22"/>
        <v>18.103000000000002</v>
      </c>
      <c r="T186" s="130">
        <f t="shared" si="22"/>
        <v>18.103000000000002</v>
      </c>
      <c r="U186" s="131">
        <f t="shared" si="22"/>
        <v>18.103000000000002</v>
      </c>
      <c r="V186" s="128">
        <f t="shared" si="22"/>
        <v>18.103000000000002</v>
      </c>
      <c r="W186" s="128">
        <f t="shared" si="22"/>
        <v>18.103000000000002</v>
      </c>
      <c r="X186" s="131">
        <f t="shared" si="22"/>
        <v>18.103000000000002</v>
      </c>
      <c r="Y186" s="131">
        <f t="shared" si="21"/>
        <v>13.577249999999964</v>
      </c>
      <c r="Z186" s="128"/>
      <c r="AA186" s="128"/>
      <c r="AB186" s="128"/>
      <c r="AC186" s="131"/>
      <c r="AD186" s="132"/>
      <c r="AE186" s="211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4">
        <f t="shared" si="19"/>
        <v>181.03</v>
      </c>
    </row>
    <row r="187" spans="2:41" ht="15.75" customHeight="1" x14ac:dyDescent="0.3">
      <c r="B187" s="123" t="s">
        <v>53</v>
      </c>
      <c r="C187" s="123" t="s">
        <v>54</v>
      </c>
      <c r="D187" s="123" t="s">
        <v>55</v>
      </c>
      <c r="E187" s="123" t="s">
        <v>56</v>
      </c>
      <c r="F187" s="123" t="s">
        <v>57</v>
      </c>
      <c r="G187" s="123" t="s">
        <v>240</v>
      </c>
      <c r="H187" s="124" t="s">
        <v>203</v>
      </c>
      <c r="I187" s="125">
        <v>181.03</v>
      </c>
      <c r="J187" s="125">
        <v>181.03</v>
      </c>
      <c r="K187" s="126">
        <v>0.1</v>
      </c>
      <c r="L187" s="127"/>
      <c r="M187" s="128"/>
      <c r="N187" s="129"/>
      <c r="O187" s="128">
        <f t="shared" si="16"/>
        <v>4.5257500000000004</v>
      </c>
      <c r="P187" s="128">
        <f t="shared" si="17"/>
        <v>18.103000000000002</v>
      </c>
      <c r="Q187" s="128">
        <f t="shared" si="22"/>
        <v>18.103000000000002</v>
      </c>
      <c r="R187" s="128">
        <f t="shared" si="22"/>
        <v>18.103000000000002</v>
      </c>
      <c r="S187" s="128">
        <f t="shared" si="22"/>
        <v>18.103000000000002</v>
      </c>
      <c r="T187" s="130">
        <f t="shared" si="22"/>
        <v>18.103000000000002</v>
      </c>
      <c r="U187" s="131">
        <f t="shared" si="22"/>
        <v>18.103000000000002</v>
      </c>
      <c r="V187" s="128">
        <f t="shared" si="22"/>
        <v>18.103000000000002</v>
      </c>
      <c r="W187" s="128">
        <f t="shared" si="22"/>
        <v>18.103000000000002</v>
      </c>
      <c r="X187" s="131">
        <f t="shared" si="22"/>
        <v>18.103000000000002</v>
      </c>
      <c r="Y187" s="131">
        <f t="shared" si="21"/>
        <v>13.577249999999964</v>
      </c>
      <c r="Z187" s="128"/>
      <c r="AA187" s="128"/>
      <c r="AB187" s="128"/>
      <c r="AC187" s="131"/>
      <c r="AD187" s="132"/>
      <c r="AE187" s="211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4">
        <f t="shared" si="19"/>
        <v>181.03</v>
      </c>
    </row>
    <row r="188" spans="2:41" ht="15.75" customHeight="1" x14ac:dyDescent="0.3">
      <c r="B188" s="123" t="s">
        <v>53</v>
      </c>
      <c r="C188" s="123" t="s">
        <v>54</v>
      </c>
      <c r="D188" s="123" t="s">
        <v>55</v>
      </c>
      <c r="E188" s="123" t="s">
        <v>56</v>
      </c>
      <c r="F188" s="123" t="s">
        <v>57</v>
      </c>
      <c r="G188" s="123" t="s">
        <v>241</v>
      </c>
      <c r="H188" s="124" t="s">
        <v>203</v>
      </c>
      <c r="I188" s="125">
        <v>181.03</v>
      </c>
      <c r="J188" s="125">
        <v>181.03</v>
      </c>
      <c r="K188" s="126">
        <v>0.1</v>
      </c>
      <c r="L188" s="127"/>
      <c r="M188" s="128"/>
      <c r="N188" s="129"/>
      <c r="O188" s="128">
        <f t="shared" si="16"/>
        <v>4.5257500000000004</v>
      </c>
      <c r="P188" s="128">
        <f t="shared" si="17"/>
        <v>18.103000000000002</v>
      </c>
      <c r="Q188" s="128">
        <f t="shared" si="22"/>
        <v>18.103000000000002</v>
      </c>
      <c r="R188" s="128">
        <f t="shared" si="22"/>
        <v>18.103000000000002</v>
      </c>
      <c r="S188" s="128">
        <f t="shared" si="22"/>
        <v>18.103000000000002</v>
      </c>
      <c r="T188" s="130">
        <f t="shared" si="22"/>
        <v>18.103000000000002</v>
      </c>
      <c r="U188" s="131">
        <f t="shared" si="22"/>
        <v>18.103000000000002</v>
      </c>
      <c r="V188" s="128">
        <f t="shared" si="22"/>
        <v>18.103000000000002</v>
      </c>
      <c r="W188" s="128">
        <f t="shared" si="22"/>
        <v>18.103000000000002</v>
      </c>
      <c r="X188" s="131">
        <f t="shared" si="22"/>
        <v>18.103000000000002</v>
      </c>
      <c r="Y188" s="131">
        <f t="shared" si="21"/>
        <v>13.577249999999964</v>
      </c>
      <c r="Z188" s="128"/>
      <c r="AA188" s="128"/>
      <c r="AB188" s="128"/>
      <c r="AC188" s="131"/>
      <c r="AD188" s="132"/>
      <c r="AE188" s="211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4">
        <f t="shared" si="19"/>
        <v>181.03</v>
      </c>
    </row>
    <row r="189" spans="2:41" ht="15.75" customHeight="1" x14ac:dyDescent="0.3">
      <c r="B189" s="123" t="s">
        <v>53</v>
      </c>
      <c r="C189" s="123" t="s">
        <v>54</v>
      </c>
      <c r="D189" s="123" t="s">
        <v>55</v>
      </c>
      <c r="E189" s="123" t="s">
        <v>56</v>
      </c>
      <c r="F189" s="123" t="s">
        <v>57</v>
      </c>
      <c r="G189" s="123" t="s">
        <v>242</v>
      </c>
      <c r="H189" s="124" t="s">
        <v>203</v>
      </c>
      <c r="I189" s="125">
        <v>181.03</v>
      </c>
      <c r="J189" s="125">
        <v>181.03</v>
      </c>
      <c r="K189" s="126">
        <v>0.1</v>
      </c>
      <c r="L189" s="127"/>
      <c r="M189" s="128"/>
      <c r="N189" s="129"/>
      <c r="O189" s="128">
        <f t="shared" si="16"/>
        <v>4.5257500000000004</v>
      </c>
      <c r="P189" s="128">
        <f t="shared" si="17"/>
        <v>18.103000000000002</v>
      </c>
      <c r="Q189" s="128">
        <f t="shared" si="22"/>
        <v>18.103000000000002</v>
      </c>
      <c r="R189" s="128">
        <f t="shared" si="22"/>
        <v>18.103000000000002</v>
      </c>
      <c r="S189" s="128">
        <f t="shared" si="22"/>
        <v>18.103000000000002</v>
      </c>
      <c r="T189" s="130">
        <f t="shared" si="22"/>
        <v>18.103000000000002</v>
      </c>
      <c r="U189" s="131">
        <f t="shared" si="22"/>
        <v>18.103000000000002</v>
      </c>
      <c r="V189" s="128">
        <f t="shared" si="22"/>
        <v>18.103000000000002</v>
      </c>
      <c r="W189" s="128">
        <f t="shared" si="22"/>
        <v>18.103000000000002</v>
      </c>
      <c r="X189" s="131">
        <f t="shared" si="22"/>
        <v>18.103000000000002</v>
      </c>
      <c r="Y189" s="131">
        <f t="shared" si="21"/>
        <v>13.577249999999964</v>
      </c>
      <c r="Z189" s="128"/>
      <c r="AA189" s="128"/>
      <c r="AB189" s="128"/>
      <c r="AC189" s="131"/>
      <c r="AD189" s="132"/>
      <c r="AE189" s="211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4">
        <f t="shared" si="19"/>
        <v>181.03</v>
      </c>
    </row>
    <row r="190" spans="2:41" ht="15.75" customHeight="1" x14ac:dyDescent="0.3">
      <c r="B190" s="123" t="s">
        <v>53</v>
      </c>
      <c r="C190" s="123" t="s">
        <v>54</v>
      </c>
      <c r="D190" s="123" t="s">
        <v>55</v>
      </c>
      <c r="E190" s="123" t="s">
        <v>56</v>
      </c>
      <c r="F190" s="123" t="s">
        <v>57</v>
      </c>
      <c r="G190" s="123" t="s">
        <v>243</v>
      </c>
      <c r="H190" s="124" t="s">
        <v>203</v>
      </c>
      <c r="I190" s="125">
        <v>181.03</v>
      </c>
      <c r="J190" s="125">
        <v>181.03</v>
      </c>
      <c r="K190" s="126">
        <v>0.1</v>
      </c>
      <c r="L190" s="127"/>
      <c r="M190" s="128"/>
      <c r="N190" s="129"/>
      <c r="O190" s="128">
        <f t="shared" si="16"/>
        <v>4.5257500000000004</v>
      </c>
      <c r="P190" s="128">
        <f t="shared" si="17"/>
        <v>18.103000000000002</v>
      </c>
      <c r="Q190" s="128">
        <f t="shared" si="22"/>
        <v>18.103000000000002</v>
      </c>
      <c r="R190" s="128">
        <f t="shared" si="22"/>
        <v>18.103000000000002</v>
      </c>
      <c r="S190" s="128">
        <f t="shared" si="22"/>
        <v>18.103000000000002</v>
      </c>
      <c r="T190" s="130">
        <f t="shared" si="22"/>
        <v>18.103000000000002</v>
      </c>
      <c r="U190" s="131">
        <f t="shared" si="22"/>
        <v>18.103000000000002</v>
      </c>
      <c r="V190" s="128">
        <f t="shared" si="22"/>
        <v>18.103000000000002</v>
      </c>
      <c r="W190" s="128">
        <f t="shared" si="22"/>
        <v>18.103000000000002</v>
      </c>
      <c r="X190" s="131">
        <f t="shared" si="22"/>
        <v>18.103000000000002</v>
      </c>
      <c r="Y190" s="131">
        <f t="shared" si="21"/>
        <v>13.577249999999964</v>
      </c>
      <c r="Z190" s="128"/>
      <c r="AA190" s="128"/>
      <c r="AB190" s="128"/>
      <c r="AC190" s="131"/>
      <c r="AD190" s="132"/>
      <c r="AE190" s="211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4">
        <f t="shared" si="19"/>
        <v>181.03</v>
      </c>
    </row>
    <row r="191" spans="2:41" ht="15.75" customHeight="1" x14ac:dyDescent="0.3">
      <c r="B191" s="123" t="s">
        <v>53</v>
      </c>
      <c r="C191" s="123" t="s">
        <v>54</v>
      </c>
      <c r="D191" s="123" t="s">
        <v>55</v>
      </c>
      <c r="E191" s="123" t="s">
        <v>56</v>
      </c>
      <c r="F191" s="123" t="s">
        <v>57</v>
      </c>
      <c r="G191" s="123" t="s">
        <v>244</v>
      </c>
      <c r="H191" s="124" t="s">
        <v>203</v>
      </c>
      <c r="I191" s="125">
        <v>181.03</v>
      </c>
      <c r="J191" s="125">
        <v>181.03</v>
      </c>
      <c r="K191" s="126">
        <v>0.1</v>
      </c>
      <c r="L191" s="127"/>
      <c r="M191" s="128"/>
      <c r="N191" s="129"/>
      <c r="O191" s="128">
        <f t="shared" si="16"/>
        <v>4.5257500000000004</v>
      </c>
      <c r="P191" s="128">
        <f t="shared" si="17"/>
        <v>18.103000000000002</v>
      </c>
      <c r="Q191" s="128">
        <f t="shared" si="22"/>
        <v>18.103000000000002</v>
      </c>
      <c r="R191" s="128">
        <f t="shared" si="22"/>
        <v>18.103000000000002</v>
      </c>
      <c r="S191" s="128">
        <f t="shared" si="22"/>
        <v>18.103000000000002</v>
      </c>
      <c r="T191" s="130">
        <f t="shared" si="22"/>
        <v>18.103000000000002</v>
      </c>
      <c r="U191" s="131">
        <f t="shared" si="22"/>
        <v>18.103000000000002</v>
      </c>
      <c r="V191" s="128">
        <f t="shared" si="22"/>
        <v>18.103000000000002</v>
      </c>
      <c r="W191" s="128">
        <f t="shared" si="22"/>
        <v>18.103000000000002</v>
      </c>
      <c r="X191" s="131">
        <f t="shared" si="22"/>
        <v>18.103000000000002</v>
      </c>
      <c r="Y191" s="131">
        <f t="shared" si="21"/>
        <v>13.577249999999964</v>
      </c>
      <c r="Z191" s="128"/>
      <c r="AA191" s="128"/>
      <c r="AB191" s="128"/>
      <c r="AC191" s="131"/>
      <c r="AD191" s="132"/>
      <c r="AE191" s="211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4">
        <f t="shared" si="19"/>
        <v>181.03</v>
      </c>
    </row>
    <row r="192" spans="2:41" ht="15.75" customHeight="1" x14ac:dyDescent="0.3">
      <c r="B192" s="123" t="s">
        <v>53</v>
      </c>
      <c r="C192" s="123" t="s">
        <v>54</v>
      </c>
      <c r="D192" s="123" t="s">
        <v>55</v>
      </c>
      <c r="E192" s="123" t="s">
        <v>56</v>
      </c>
      <c r="F192" s="123" t="s">
        <v>57</v>
      </c>
      <c r="G192" s="123" t="s">
        <v>245</v>
      </c>
      <c r="H192" s="124" t="s">
        <v>203</v>
      </c>
      <c r="I192" s="125">
        <v>181.03</v>
      </c>
      <c r="J192" s="125">
        <v>181.03</v>
      </c>
      <c r="K192" s="126">
        <v>0.1</v>
      </c>
      <c r="L192" s="127"/>
      <c r="M192" s="128"/>
      <c r="N192" s="129"/>
      <c r="O192" s="128">
        <f t="shared" si="16"/>
        <v>4.5257500000000004</v>
      </c>
      <c r="P192" s="128">
        <f t="shared" si="17"/>
        <v>18.103000000000002</v>
      </c>
      <c r="Q192" s="128">
        <f t="shared" si="22"/>
        <v>18.103000000000002</v>
      </c>
      <c r="R192" s="128">
        <f t="shared" si="22"/>
        <v>18.103000000000002</v>
      </c>
      <c r="S192" s="128">
        <f t="shared" si="22"/>
        <v>18.103000000000002</v>
      </c>
      <c r="T192" s="130">
        <f t="shared" si="22"/>
        <v>18.103000000000002</v>
      </c>
      <c r="U192" s="131">
        <f t="shared" si="22"/>
        <v>18.103000000000002</v>
      </c>
      <c r="V192" s="128">
        <f t="shared" si="22"/>
        <v>18.103000000000002</v>
      </c>
      <c r="W192" s="128">
        <f t="shared" si="22"/>
        <v>18.103000000000002</v>
      </c>
      <c r="X192" s="131">
        <f t="shared" si="22"/>
        <v>18.103000000000002</v>
      </c>
      <c r="Y192" s="131">
        <f t="shared" si="21"/>
        <v>13.577249999999964</v>
      </c>
      <c r="Z192" s="128"/>
      <c r="AA192" s="128"/>
      <c r="AB192" s="128"/>
      <c r="AC192" s="131"/>
      <c r="AD192" s="132"/>
      <c r="AE192" s="211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4">
        <f t="shared" si="19"/>
        <v>181.03</v>
      </c>
    </row>
    <row r="193" spans="2:41" ht="15.75" customHeight="1" x14ac:dyDescent="0.3">
      <c r="B193" s="123" t="s">
        <v>53</v>
      </c>
      <c r="C193" s="123" t="s">
        <v>54</v>
      </c>
      <c r="D193" s="123" t="s">
        <v>55</v>
      </c>
      <c r="E193" s="123" t="s">
        <v>56</v>
      </c>
      <c r="F193" s="123" t="s">
        <v>57</v>
      </c>
      <c r="G193" s="123" t="s">
        <v>246</v>
      </c>
      <c r="H193" s="124" t="s">
        <v>203</v>
      </c>
      <c r="I193" s="125">
        <v>181.03</v>
      </c>
      <c r="J193" s="125">
        <v>181.03</v>
      </c>
      <c r="K193" s="126">
        <v>0.1</v>
      </c>
      <c r="L193" s="127"/>
      <c r="M193" s="128"/>
      <c r="N193" s="129"/>
      <c r="O193" s="128">
        <f t="shared" si="16"/>
        <v>4.5257500000000004</v>
      </c>
      <c r="P193" s="128">
        <f t="shared" si="17"/>
        <v>18.103000000000002</v>
      </c>
      <c r="Q193" s="128">
        <f t="shared" si="22"/>
        <v>18.103000000000002</v>
      </c>
      <c r="R193" s="128">
        <f t="shared" si="22"/>
        <v>18.103000000000002</v>
      </c>
      <c r="S193" s="128">
        <f t="shared" si="22"/>
        <v>18.103000000000002</v>
      </c>
      <c r="T193" s="130">
        <f t="shared" si="22"/>
        <v>18.103000000000002</v>
      </c>
      <c r="U193" s="131">
        <f t="shared" si="22"/>
        <v>18.103000000000002</v>
      </c>
      <c r="V193" s="128">
        <f t="shared" si="22"/>
        <v>18.103000000000002</v>
      </c>
      <c r="W193" s="128">
        <f t="shared" si="22"/>
        <v>18.103000000000002</v>
      </c>
      <c r="X193" s="131">
        <f t="shared" si="22"/>
        <v>18.103000000000002</v>
      </c>
      <c r="Y193" s="131">
        <f t="shared" si="21"/>
        <v>13.577249999999964</v>
      </c>
      <c r="Z193" s="128"/>
      <c r="AA193" s="128"/>
      <c r="AB193" s="128"/>
      <c r="AC193" s="131"/>
      <c r="AD193" s="132"/>
      <c r="AE193" s="211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4">
        <f t="shared" si="19"/>
        <v>181.03</v>
      </c>
    </row>
    <row r="194" spans="2:41" ht="15.75" customHeight="1" x14ac:dyDescent="0.3">
      <c r="B194" s="123" t="s">
        <v>53</v>
      </c>
      <c r="C194" s="123" t="s">
        <v>54</v>
      </c>
      <c r="D194" s="123" t="s">
        <v>55</v>
      </c>
      <c r="E194" s="123" t="s">
        <v>56</v>
      </c>
      <c r="F194" s="123" t="s">
        <v>57</v>
      </c>
      <c r="G194" s="123" t="s">
        <v>247</v>
      </c>
      <c r="H194" s="124" t="s">
        <v>203</v>
      </c>
      <c r="I194" s="125">
        <v>181.03</v>
      </c>
      <c r="J194" s="125">
        <v>181.03</v>
      </c>
      <c r="K194" s="126">
        <v>0.1</v>
      </c>
      <c r="L194" s="127"/>
      <c r="M194" s="128"/>
      <c r="N194" s="129"/>
      <c r="O194" s="128">
        <f t="shared" si="16"/>
        <v>4.5257500000000004</v>
      </c>
      <c r="P194" s="128">
        <f t="shared" si="17"/>
        <v>18.103000000000002</v>
      </c>
      <c r="Q194" s="128">
        <f t="shared" si="22"/>
        <v>18.103000000000002</v>
      </c>
      <c r="R194" s="128">
        <f t="shared" si="22"/>
        <v>18.103000000000002</v>
      </c>
      <c r="S194" s="128">
        <f t="shared" si="22"/>
        <v>18.103000000000002</v>
      </c>
      <c r="T194" s="130">
        <f t="shared" si="22"/>
        <v>18.103000000000002</v>
      </c>
      <c r="U194" s="131">
        <f t="shared" si="22"/>
        <v>18.103000000000002</v>
      </c>
      <c r="V194" s="128">
        <f t="shared" si="22"/>
        <v>18.103000000000002</v>
      </c>
      <c r="W194" s="128">
        <f t="shared" si="22"/>
        <v>18.103000000000002</v>
      </c>
      <c r="X194" s="131">
        <f t="shared" si="22"/>
        <v>18.103000000000002</v>
      </c>
      <c r="Y194" s="131">
        <f t="shared" si="21"/>
        <v>13.577249999999964</v>
      </c>
      <c r="Z194" s="128"/>
      <c r="AA194" s="128"/>
      <c r="AB194" s="128"/>
      <c r="AC194" s="131"/>
      <c r="AD194" s="132"/>
      <c r="AE194" s="211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4">
        <f t="shared" si="19"/>
        <v>181.03</v>
      </c>
    </row>
    <row r="195" spans="2:41" ht="15.75" customHeight="1" x14ac:dyDescent="0.3">
      <c r="B195" s="123" t="s">
        <v>53</v>
      </c>
      <c r="C195" s="123" t="s">
        <v>54</v>
      </c>
      <c r="D195" s="123" t="s">
        <v>55</v>
      </c>
      <c r="E195" s="123" t="s">
        <v>56</v>
      </c>
      <c r="F195" s="123" t="s">
        <v>57</v>
      </c>
      <c r="G195" s="123" t="s">
        <v>248</v>
      </c>
      <c r="H195" s="124" t="s">
        <v>203</v>
      </c>
      <c r="I195" s="125">
        <v>181.03</v>
      </c>
      <c r="J195" s="125">
        <v>181.03</v>
      </c>
      <c r="K195" s="126">
        <v>0.1</v>
      </c>
      <c r="L195" s="127"/>
      <c r="M195" s="128"/>
      <c r="N195" s="129"/>
      <c r="O195" s="128">
        <f t="shared" si="16"/>
        <v>4.5257500000000004</v>
      </c>
      <c r="P195" s="128">
        <f t="shared" si="17"/>
        <v>18.103000000000002</v>
      </c>
      <c r="Q195" s="128">
        <f t="shared" ref="Q195:Y210" si="23">$J195/10</f>
        <v>18.103000000000002</v>
      </c>
      <c r="R195" s="128">
        <f t="shared" si="23"/>
        <v>18.103000000000002</v>
      </c>
      <c r="S195" s="128">
        <f t="shared" si="23"/>
        <v>18.103000000000002</v>
      </c>
      <c r="T195" s="130">
        <f t="shared" si="23"/>
        <v>18.103000000000002</v>
      </c>
      <c r="U195" s="131">
        <f t="shared" si="23"/>
        <v>18.103000000000002</v>
      </c>
      <c r="V195" s="128">
        <f t="shared" si="23"/>
        <v>18.103000000000002</v>
      </c>
      <c r="W195" s="128">
        <f t="shared" si="23"/>
        <v>18.103000000000002</v>
      </c>
      <c r="X195" s="131">
        <f t="shared" si="23"/>
        <v>18.103000000000002</v>
      </c>
      <c r="Y195" s="131">
        <f t="shared" si="21"/>
        <v>13.577249999999964</v>
      </c>
      <c r="Z195" s="128"/>
      <c r="AA195" s="128"/>
      <c r="AB195" s="128"/>
      <c r="AC195" s="131"/>
      <c r="AD195" s="132"/>
      <c r="AE195" s="211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4">
        <f t="shared" si="19"/>
        <v>181.03</v>
      </c>
    </row>
    <row r="196" spans="2:41" ht="15.75" customHeight="1" x14ac:dyDescent="0.3">
      <c r="B196" s="123" t="s">
        <v>53</v>
      </c>
      <c r="C196" s="123" t="s">
        <v>54</v>
      </c>
      <c r="D196" s="123" t="s">
        <v>55</v>
      </c>
      <c r="E196" s="123" t="s">
        <v>56</v>
      </c>
      <c r="F196" s="123" t="s">
        <v>57</v>
      </c>
      <c r="G196" s="123" t="s">
        <v>249</v>
      </c>
      <c r="H196" s="124" t="s">
        <v>203</v>
      </c>
      <c r="I196" s="125">
        <v>181.03</v>
      </c>
      <c r="J196" s="125">
        <v>181.03</v>
      </c>
      <c r="K196" s="126">
        <v>0.1</v>
      </c>
      <c r="L196" s="127"/>
      <c r="M196" s="128"/>
      <c r="N196" s="129"/>
      <c r="O196" s="128">
        <f t="shared" si="16"/>
        <v>4.5257500000000004</v>
      </c>
      <c r="P196" s="128">
        <f t="shared" si="17"/>
        <v>18.103000000000002</v>
      </c>
      <c r="Q196" s="128">
        <f t="shared" si="23"/>
        <v>18.103000000000002</v>
      </c>
      <c r="R196" s="128">
        <f t="shared" si="23"/>
        <v>18.103000000000002</v>
      </c>
      <c r="S196" s="128">
        <f t="shared" si="23"/>
        <v>18.103000000000002</v>
      </c>
      <c r="T196" s="130">
        <f t="shared" si="23"/>
        <v>18.103000000000002</v>
      </c>
      <c r="U196" s="131">
        <f t="shared" si="23"/>
        <v>18.103000000000002</v>
      </c>
      <c r="V196" s="128">
        <f t="shared" si="23"/>
        <v>18.103000000000002</v>
      </c>
      <c r="W196" s="128">
        <f t="shared" si="23"/>
        <v>18.103000000000002</v>
      </c>
      <c r="X196" s="131">
        <f t="shared" si="23"/>
        <v>18.103000000000002</v>
      </c>
      <c r="Y196" s="131">
        <f t="shared" si="21"/>
        <v>13.577249999999964</v>
      </c>
      <c r="Z196" s="128"/>
      <c r="AA196" s="128"/>
      <c r="AB196" s="128"/>
      <c r="AC196" s="131"/>
      <c r="AD196" s="132"/>
      <c r="AE196" s="211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4">
        <f t="shared" si="19"/>
        <v>181.03</v>
      </c>
    </row>
    <row r="197" spans="2:41" ht="18" customHeight="1" x14ac:dyDescent="0.3">
      <c r="B197" s="123" t="s">
        <v>53</v>
      </c>
      <c r="C197" s="123" t="s">
        <v>250</v>
      </c>
      <c r="D197" s="123" t="s">
        <v>251</v>
      </c>
      <c r="E197" s="123" t="s">
        <v>252</v>
      </c>
      <c r="F197" s="123" t="s">
        <v>57</v>
      </c>
      <c r="G197" s="123" t="s">
        <v>253</v>
      </c>
      <c r="H197" s="124" t="s">
        <v>254</v>
      </c>
      <c r="I197" s="125">
        <v>165</v>
      </c>
      <c r="J197" s="125">
        <v>140.25</v>
      </c>
      <c r="K197" s="126">
        <v>0.1</v>
      </c>
      <c r="L197" s="127"/>
      <c r="M197" s="128"/>
      <c r="N197" s="129"/>
      <c r="O197" s="128">
        <f t="shared" si="16"/>
        <v>4.125</v>
      </c>
      <c r="P197" s="128">
        <f t="shared" si="17"/>
        <v>16.5</v>
      </c>
      <c r="Q197" s="128">
        <f t="shared" si="23"/>
        <v>14.025</v>
      </c>
      <c r="R197" s="128">
        <f t="shared" si="23"/>
        <v>14.025</v>
      </c>
      <c r="S197" s="128">
        <f t="shared" si="23"/>
        <v>14.025</v>
      </c>
      <c r="T197" s="130">
        <f t="shared" si="23"/>
        <v>14.025</v>
      </c>
      <c r="U197" s="131">
        <f t="shared" si="23"/>
        <v>14.025</v>
      </c>
      <c r="V197" s="128">
        <f t="shared" si="23"/>
        <v>14.025</v>
      </c>
      <c r="W197" s="128">
        <f t="shared" si="23"/>
        <v>14.025</v>
      </c>
      <c r="X197" s="131">
        <f t="shared" si="23"/>
        <v>14.025</v>
      </c>
      <c r="Y197" s="136">
        <f t="shared" si="21"/>
        <v>7.4249999999999829</v>
      </c>
      <c r="Z197" s="128"/>
      <c r="AA197" s="128"/>
      <c r="AB197" s="128"/>
      <c r="AC197" s="131"/>
      <c r="AD197" s="132"/>
      <c r="AE197" s="211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4">
        <f t="shared" si="19"/>
        <v>140.25</v>
      </c>
    </row>
    <row r="198" spans="2:41" ht="15.75" customHeight="1" x14ac:dyDescent="0.3">
      <c r="B198" s="123" t="s">
        <v>53</v>
      </c>
      <c r="C198" s="123" t="s">
        <v>250</v>
      </c>
      <c r="D198" s="123" t="s">
        <v>251</v>
      </c>
      <c r="E198" s="123" t="s">
        <v>252</v>
      </c>
      <c r="F198" s="123" t="s">
        <v>57</v>
      </c>
      <c r="G198" s="123" t="s">
        <v>255</v>
      </c>
      <c r="H198" s="124" t="s">
        <v>254</v>
      </c>
      <c r="I198" s="125">
        <v>165</v>
      </c>
      <c r="J198" s="125">
        <v>140.25</v>
      </c>
      <c r="K198" s="126">
        <v>0.1</v>
      </c>
      <c r="L198" s="127"/>
      <c r="M198" s="128"/>
      <c r="N198" s="129"/>
      <c r="O198" s="128">
        <f t="shared" si="16"/>
        <v>4.125</v>
      </c>
      <c r="P198" s="128">
        <f t="shared" si="17"/>
        <v>16.5</v>
      </c>
      <c r="Q198" s="128">
        <f t="shared" si="23"/>
        <v>14.025</v>
      </c>
      <c r="R198" s="128">
        <f t="shared" si="23"/>
        <v>14.025</v>
      </c>
      <c r="S198" s="128">
        <f t="shared" si="23"/>
        <v>14.025</v>
      </c>
      <c r="T198" s="130">
        <f t="shared" si="23"/>
        <v>14.025</v>
      </c>
      <c r="U198" s="131">
        <f t="shared" si="23"/>
        <v>14.025</v>
      </c>
      <c r="V198" s="128">
        <f t="shared" si="23"/>
        <v>14.025</v>
      </c>
      <c r="W198" s="128">
        <f t="shared" si="23"/>
        <v>14.025</v>
      </c>
      <c r="X198" s="131">
        <f t="shared" si="23"/>
        <v>14.025</v>
      </c>
      <c r="Y198" s="136">
        <f t="shared" si="21"/>
        <v>7.4249999999999829</v>
      </c>
      <c r="Z198" s="128"/>
      <c r="AA198" s="128"/>
      <c r="AB198" s="128"/>
      <c r="AC198" s="131"/>
      <c r="AD198" s="132"/>
      <c r="AE198" s="211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4">
        <f t="shared" si="19"/>
        <v>140.25</v>
      </c>
    </row>
    <row r="199" spans="2:41" ht="15.75" customHeight="1" x14ac:dyDescent="0.3">
      <c r="B199" s="123" t="s">
        <v>53</v>
      </c>
      <c r="C199" s="123" t="s">
        <v>250</v>
      </c>
      <c r="D199" s="123" t="s">
        <v>251</v>
      </c>
      <c r="E199" s="123" t="s">
        <v>252</v>
      </c>
      <c r="F199" s="123" t="s">
        <v>57</v>
      </c>
      <c r="G199" s="123" t="s">
        <v>256</v>
      </c>
      <c r="H199" s="124" t="s">
        <v>254</v>
      </c>
      <c r="I199" s="125">
        <v>165</v>
      </c>
      <c r="J199" s="125">
        <v>140.25</v>
      </c>
      <c r="K199" s="126">
        <v>0.1</v>
      </c>
      <c r="L199" s="127"/>
      <c r="M199" s="128"/>
      <c r="N199" s="129"/>
      <c r="O199" s="128">
        <f t="shared" si="16"/>
        <v>4.125</v>
      </c>
      <c r="P199" s="128">
        <f t="shared" si="17"/>
        <v>16.5</v>
      </c>
      <c r="Q199" s="128">
        <f t="shared" si="23"/>
        <v>14.025</v>
      </c>
      <c r="R199" s="128">
        <f t="shared" si="23"/>
        <v>14.025</v>
      </c>
      <c r="S199" s="128">
        <f t="shared" si="23"/>
        <v>14.025</v>
      </c>
      <c r="T199" s="130">
        <f t="shared" si="23"/>
        <v>14.025</v>
      </c>
      <c r="U199" s="131">
        <f t="shared" si="23"/>
        <v>14.025</v>
      </c>
      <c r="V199" s="128">
        <f t="shared" si="23"/>
        <v>14.025</v>
      </c>
      <c r="W199" s="128">
        <f t="shared" si="23"/>
        <v>14.025</v>
      </c>
      <c r="X199" s="131">
        <f t="shared" si="23"/>
        <v>14.025</v>
      </c>
      <c r="Y199" s="136">
        <f t="shared" si="21"/>
        <v>7.4249999999999829</v>
      </c>
      <c r="Z199" s="128"/>
      <c r="AA199" s="128"/>
      <c r="AB199" s="128"/>
      <c r="AC199" s="131"/>
      <c r="AD199" s="132"/>
      <c r="AE199" s="211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4">
        <f t="shared" si="19"/>
        <v>140.25</v>
      </c>
    </row>
    <row r="200" spans="2:41" ht="15.75" customHeight="1" x14ac:dyDescent="0.3">
      <c r="B200" s="123" t="s">
        <v>53</v>
      </c>
      <c r="C200" s="123" t="s">
        <v>250</v>
      </c>
      <c r="D200" s="123" t="s">
        <v>251</v>
      </c>
      <c r="E200" s="123" t="s">
        <v>252</v>
      </c>
      <c r="F200" s="123" t="s">
        <v>57</v>
      </c>
      <c r="G200" s="123" t="s">
        <v>257</v>
      </c>
      <c r="H200" s="124" t="s">
        <v>254</v>
      </c>
      <c r="I200" s="125">
        <v>165</v>
      </c>
      <c r="J200" s="125">
        <v>140.25</v>
      </c>
      <c r="K200" s="126">
        <v>0.1</v>
      </c>
      <c r="L200" s="127"/>
      <c r="M200" s="128"/>
      <c r="N200" s="129"/>
      <c r="O200" s="128">
        <f t="shared" ref="O200:O205" si="24">($I200/10)*3/12</f>
        <v>4.125</v>
      </c>
      <c r="P200" s="128">
        <f t="shared" ref="P200:P203" si="25">$I200/10</f>
        <v>16.5</v>
      </c>
      <c r="Q200" s="128">
        <f t="shared" si="23"/>
        <v>14.025</v>
      </c>
      <c r="R200" s="128">
        <f t="shared" si="23"/>
        <v>14.025</v>
      </c>
      <c r="S200" s="128">
        <f t="shared" si="23"/>
        <v>14.025</v>
      </c>
      <c r="T200" s="130">
        <f t="shared" si="23"/>
        <v>14.025</v>
      </c>
      <c r="U200" s="131">
        <f t="shared" si="23"/>
        <v>14.025</v>
      </c>
      <c r="V200" s="128">
        <f t="shared" si="23"/>
        <v>14.025</v>
      </c>
      <c r="W200" s="128">
        <f t="shared" si="23"/>
        <v>14.025</v>
      </c>
      <c r="X200" s="131">
        <f t="shared" si="23"/>
        <v>14.025</v>
      </c>
      <c r="Y200" s="136">
        <f t="shared" si="21"/>
        <v>7.4249999999999829</v>
      </c>
      <c r="Z200" s="128"/>
      <c r="AA200" s="128"/>
      <c r="AB200" s="128"/>
      <c r="AC200" s="131"/>
      <c r="AD200" s="132"/>
      <c r="AE200" s="211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4">
        <f t="shared" si="19"/>
        <v>140.25</v>
      </c>
    </row>
    <row r="201" spans="2:41" ht="15.75" customHeight="1" x14ac:dyDescent="0.3">
      <c r="B201" s="123" t="s">
        <v>53</v>
      </c>
      <c r="C201" s="123" t="s">
        <v>250</v>
      </c>
      <c r="D201" s="123" t="s">
        <v>251</v>
      </c>
      <c r="E201" s="123" t="s">
        <v>252</v>
      </c>
      <c r="F201" s="123" t="s">
        <v>57</v>
      </c>
      <c r="G201" s="123" t="s">
        <v>258</v>
      </c>
      <c r="H201" s="124" t="s">
        <v>254</v>
      </c>
      <c r="I201" s="125">
        <v>165</v>
      </c>
      <c r="J201" s="125">
        <v>140.25</v>
      </c>
      <c r="K201" s="126">
        <v>0.1</v>
      </c>
      <c r="L201" s="127"/>
      <c r="M201" s="128"/>
      <c r="N201" s="129"/>
      <c r="O201" s="128">
        <f t="shared" si="24"/>
        <v>4.125</v>
      </c>
      <c r="P201" s="128">
        <f t="shared" si="25"/>
        <v>16.5</v>
      </c>
      <c r="Q201" s="128">
        <f t="shared" si="23"/>
        <v>14.025</v>
      </c>
      <c r="R201" s="128">
        <f t="shared" si="23"/>
        <v>14.025</v>
      </c>
      <c r="S201" s="128">
        <f t="shared" si="23"/>
        <v>14.025</v>
      </c>
      <c r="T201" s="130">
        <f t="shared" si="23"/>
        <v>14.025</v>
      </c>
      <c r="U201" s="131">
        <f t="shared" si="23"/>
        <v>14.025</v>
      </c>
      <c r="V201" s="128">
        <f t="shared" si="23"/>
        <v>14.025</v>
      </c>
      <c r="W201" s="128">
        <f t="shared" si="23"/>
        <v>14.025</v>
      </c>
      <c r="X201" s="131">
        <f t="shared" si="23"/>
        <v>14.025</v>
      </c>
      <c r="Y201" s="136">
        <f t="shared" si="21"/>
        <v>7.4249999999999829</v>
      </c>
      <c r="Z201" s="128"/>
      <c r="AA201" s="128"/>
      <c r="AB201" s="128"/>
      <c r="AC201" s="131"/>
      <c r="AD201" s="132"/>
      <c r="AE201" s="211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4">
        <f t="shared" ref="AO201:AO207" si="26">SUM(O201:Y201)</f>
        <v>140.25</v>
      </c>
    </row>
    <row r="202" spans="2:41" ht="15.75" customHeight="1" x14ac:dyDescent="0.3">
      <c r="B202" s="123" t="s">
        <v>53</v>
      </c>
      <c r="C202" s="123" t="s">
        <v>250</v>
      </c>
      <c r="D202" s="123" t="s">
        <v>251</v>
      </c>
      <c r="E202" s="123" t="s">
        <v>252</v>
      </c>
      <c r="F202" s="123" t="s">
        <v>57</v>
      </c>
      <c r="G202" s="123" t="s">
        <v>259</v>
      </c>
      <c r="H202" s="124" t="s">
        <v>254</v>
      </c>
      <c r="I202" s="125">
        <v>165</v>
      </c>
      <c r="J202" s="125">
        <v>140.25</v>
      </c>
      <c r="K202" s="126">
        <v>0.1</v>
      </c>
      <c r="L202" s="127"/>
      <c r="M202" s="128"/>
      <c r="N202" s="129"/>
      <c r="O202" s="128">
        <f t="shared" si="24"/>
        <v>4.125</v>
      </c>
      <c r="P202" s="128">
        <f t="shared" si="25"/>
        <v>16.5</v>
      </c>
      <c r="Q202" s="128">
        <f t="shared" si="23"/>
        <v>14.025</v>
      </c>
      <c r="R202" s="128">
        <f t="shared" si="23"/>
        <v>14.025</v>
      </c>
      <c r="S202" s="128">
        <f t="shared" si="23"/>
        <v>14.025</v>
      </c>
      <c r="T202" s="130">
        <f t="shared" si="23"/>
        <v>14.025</v>
      </c>
      <c r="U202" s="131">
        <f t="shared" si="23"/>
        <v>14.025</v>
      </c>
      <c r="V202" s="128">
        <f t="shared" si="23"/>
        <v>14.025</v>
      </c>
      <c r="W202" s="128">
        <f t="shared" si="23"/>
        <v>14.025</v>
      </c>
      <c r="X202" s="131">
        <f t="shared" si="23"/>
        <v>14.025</v>
      </c>
      <c r="Y202" s="136">
        <f t="shared" si="21"/>
        <v>7.4249999999999829</v>
      </c>
      <c r="Z202" s="128"/>
      <c r="AA202" s="128"/>
      <c r="AB202" s="128"/>
      <c r="AC202" s="131"/>
      <c r="AD202" s="132"/>
      <c r="AE202" s="211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4">
        <f t="shared" si="26"/>
        <v>140.25</v>
      </c>
    </row>
    <row r="203" spans="2:41" ht="15.75" customHeight="1" x14ac:dyDescent="0.3">
      <c r="B203" s="123" t="s">
        <v>53</v>
      </c>
      <c r="C203" s="123" t="s">
        <v>250</v>
      </c>
      <c r="D203" s="123" t="s">
        <v>251</v>
      </c>
      <c r="E203" s="123" t="s">
        <v>252</v>
      </c>
      <c r="F203" s="123" t="s">
        <v>57</v>
      </c>
      <c r="G203" s="123" t="s">
        <v>260</v>
      </c>
      <c r="H203" s="124" t="s">
        <v>254</v>
      </c>
      <c r="I203" s="125">
        <v>165</v>
      </c>
      <c r="J203" s="125">
        <v>140.25</v>
      </c>
      <c r="K203" s="126">
        <v>0.1</v>
      </c>
      <c r="L203" s="127"/>
      <c r="M203" s="128"/>
      <c r="N203" s="129"/>
      <c r="O203" s="128">
        <f t="shared" si="24"/>
        <v>4.125</v>
      </c>
      <c r="P203" s="128">
        <f t="shared" si="25"/>
        <v>16.5</v>
      </c>
      <c r="Q203" s="128">
        <f t="shared" si="23"/>
        <v>14.025</v>
      </c>
      <c r="R203" s="128">
        <f t="shared" si="23"/>
        <v>14.025</v>
      </c>
      <c r="S203" s="128">
        <f t="shared" si="23"/>
        <v>14.025</v>
      </c>
      <c r="T203" s="130">
        <f t="shared" si="23"/>
        <v>14.025</v>
      </c>
      <c r="U203" s="131">
        <f t="shared" si="23"/>
        <v>14.025</v>
      </c>
      <c r="V203" s="128">
        <f t="shared" si="23"/>
        <v>14.025</v>
      </c>
      <c r="W203" s="128">
        <f t="shared" si="23"/>
        <v>14.025</v>
      </c>
      <c r="X203" s="131">
        <f t="shared" si="23"/>
        <v>14.025</v>
      </c>
      <c r="Y203" s="136">
        <f t="shared" si="21"/>
        <v>7.4249999999999829</v>
      </c>
      <c r="Z203" s="128"/>
      <c r="AA203" s="128"/>
      <c r="AB203" s="128"/>
      <c r="AC203" s="131"/>
      <c r="AD203" s="132"/>
      <c r="AE203" s="211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4">
        <f t="shared" si="26"/>
        <v>140.25</v>
      </c>
    </row>
    <row r="204" spans="2:41" ht="15.75" customHeight="1" x14ac:dyDescent="0.3">
      <c r="B204" s="123" t="s">
        <v>53</v>
      </c>
      <c r="C204" s="123" t="s">
        <v>250</v>
      </c>
      <c r="D204" s="123" t="s">
        <v>251</v>
      </c>
      <c r="E204" s="123" t="s">
        <v>252</v>
      </c>
      <c r="F204" s="123" t="s">
        <v>57</v>
      </c>
      <c r="G204" s="123" t="s">
        <v>261</v>
      </c>
      <c r="H204" s="124" t="s">
        <v>254</v>
      </c>
      <c r="I204" s="125">
        <v>165</v>
      </c>
      <c r="J204" s="125">
        <v>140.25</v>
      </c>
      <c r="K204" s="126">
        <v>0.1</v>
      </c>
      <c r="L204" s="127"/>
      <c r="M204" s="128"/>
      <c r="N204" s="129"/>
      <c r="O204" s="128">
        <f t="shared" si="24"/>
        <v>4.125</v>
      </c>
      <c r="P204" s="128">
        <f>$I204/10</f>
        <v>16.5</v>
      </c>
      <c r="Q204" s="128">
        <f t="shared" si="23"/>
        <v>14.025</v>
      </c>
      <c r="R204" s="128">
        <f t="shared" si="23"/>
        <v>14.025</v>
      </c>
      <c r="S204" s="128">
        <f t="shared" si="23"/>
        <v>14.025</v>
      </c>
      <c r="T204" s="130">
        <f t="shared" si="23"/>
        <v>14.025</v>
      </c>
      <c r="U204" s="131">
        <f t="shared" si="23"/>
        <v>14.025</v>
      </c>
      <c r="V204" s="128">
        <f t="shared" si="23"/>
        <v>14.025</v>
      </c>
      <c r="W204" s="128">
        <f t="shared" si="23"/>
        <v>14.025</v>
      </c>
      <c r="X204" s="131">
        <f t="shared" si="23"/>
        <v>14.025</v>
      </c>
      <c r="Y204" s="136">
        <f t="shared" si="21"/>
        <v>7.4249999999999829</v>
      </c>
      <c r="Z204" s="128"/>
      <c r="AA204" s="128"/>
      <c r="AB204" s="128"/>
      <c r="AC204" s="131"/>
      <c r="AD204" s="132"/>
      <c r="AE204" s="211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4">
        <f t="shared" si="26"/>
        <v>140.25</v>
      </c>
    </row>
    <row r="205" spans="2:41" ht="15.75" customHeight="1" x14ac:dyDescent="0.3">
      <c r="B205" s="123" t="s">
        <v>53</v>
      </c>
      <c r="C205" s="123" t="s">
        <v>250</v>
      </c>
      <c r="D205" s="123" t="s">
        <v>251</v>
      </c>
      <c r="E205" s="123" t="s">
        <v>252</v>
      </c>
      <c r="F205" s="123" t="s">
        <v>57</v>
      </c>
      <c r="G205" s="123" t="s">
        <v>262</v>
      </c>
      <c r="H205" s="124" t="s">
        <v>254</v>
      </c>
      <c r="I205" s="125">
        <v>165</v>
      </c>
      <c r="J205" s="125">
        <v>140.25</v>
      </c>
      <c r="K205" s="126">
        <v>0.1</v>
      </c>
      <c r="L205" s="127"/>
      <c r="M205" s="128"/>
      <c r="N205" s="129"/>
      <c r="O205" s="128">
        <f t="shared" si="24"/>
        <v>4.125</v>
      </c>
      <c r="P205" s="128">
        <f>$I205/10</f>
        <v>16.5</v>
      </c>
      <c r="Q205" s="128">
        <f t="shared" si="23"/>
        <v>14.025</v>
      </c>
      <c r="R205" s="128">
        <f t="shared" si="23"/>
        <v>14.025</v>
      </c>
      <c r="S205" s="128">
        <f t="shared" si="23"/>
        <v>14.025</v>
      </c>
      <c r="T205" s="130">
        <f t="shared" si="23"/>
        <v>14.025</v>
      </c>
      <c r="U205" s="131">
        <f t="shared" si="23"/>
        <v>14.025</v>
      </c>
      <c r="V205" s="128">
        <f t="shared" si="23"/>
        <v>14.025</v>
      </c>
      <c r="W205" s="128">
        <f t="shared" si="23"/>
        <v>14.025</v>
      </c>
      <c r="X205" s="131">
        <f t="shared" si="23"/>
        <v>14.025</v>
      </c>
      <c r="Y205" s="136">
        <f t="shared" si="21"/>
        <v>7.4249999999999829</v>
      </c>
      <c r="Z205" s="128"/>
      <c r="AA205" s="128"/>
      <c r="AB205" s="128"/>
      <c r="AC205" s="131"/>
      <c r="AD205" s="132"/>
      <c r="AE205" s="211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4">
        <f t="shared" si="26"/>
        <v>140.25</v>
      </c>
    </row>
    <row r="206" spans="2:41" ht="15.75" customHeight="1" x14ac:dyDescent="0.3">
      <c r="B206" s="123" t="s">
        <v>53</v>
      </c>
      <c r="C206" s="123" t="s">
        <v>250</v>
      </c>
      <c r="D206" s="123" t="s">
        <v>251</v>
      </c>
      <c r="E206" s="123" t="s">
        <v>252</v>
      </c>
      <c r="F206" s="123" t="s">
        <v>57</v>
      </c>
      <c r="G206" s="123" t="s">
        <v>263</v>
      </c>
      <c r="H206" s="124" t="s">
        <v>254</v>
      </c>
      <c r="I206" s="125">
        <v>165</v>
      </c>
      <c r="J206" s="125">
        <v>140.25</v>
      </c>
      <c r="K206" s="126">
        <v>0.1</v>
      </c>
      <c r="L206" s="127"/>
      <c r="M206" s="128"/>
      <c r="N206" s="129"/>
      <c r="O206" s="128">
        <f>($I206/10)*3/12</f>
        <v>4.125</v>
      </c>
      <c r="P206" s="128">
        <f>$I206/10</f>
        <v>16.5</v>
      </c>
      <c r="Q206" s="128">
        <f t="shared" si="23"/>
        <v>14.025</v>
      </c>
      <c r="R206" s="128">
        <f t="shared" si="23"/>
        <v>14.025</v>
      </c>
      <c r="S206" s="128">
        <f t="shared" si="23"/>
        <v>14.025</v>
      </c>
      <c r="T206" s="130">
        <f t="shared" si="23"/>
        <v>14.025</v>
      </c>
      <c r="U206" s="131">
        <f t="shared" si="23"/>
        <v>14.025</v>
      </c>
      <c r="V206" s="128">
        <f t="shared" si="23"/>
        <v>14.025</v>
      </c>
      <c r="W206" s="128">
        <f t="shared" si="23"/>
        <v>14.025</v>
      </c>
      <c r="X206" s="131">
        <f t="shared" si="23"/>
        <v>14.025</v>
      </c>
      <c r="Y206" s="136">
        <f t="shared" si="21"/>
        <v>7.4249999999999829</v>
      </c>
      <c r="Z206" s="128"/>
      <c r="AA206" s="128"/>
      <c r="AB206" s="128"/>
      <c r="AC206" s="131"/>
      <c r="AD206" s="132"/>
      <c r="AE206" s="211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4">
        <f t="shared" si="26"/>
        <v>140.25</v>
      </c>
    </row>
    <row r="207" spans="2:41" ht="16.5" customHeight="1" x14ac:dyDescent="0.3">
      <c r="B207" s="162" t="s">
        <v>53</v>
      </c>
      <c r="C207" s="162" t="s">
        <v>250</v>
      </c>
      <c r="D207" s="162" t="s">
        <v>251</v>
      </c>
      <c r="E207" s="162" t="s">
        <v>252</v>
      </c>
      <c r="F207" s="162" t="s">
        <v>57</v>
      </c>
      <c r="G207" s="162" t="s">
        <v>264</v>
      </c>
      <c r="H207" s="163" t="s">
        <v>254</v>
      </c>
      <c r="I207" s="164">
        <v>165</v>
      </c>
      <c r="J207" s="164">
        <v>140.25</v>
      </c>
      <c r="K207" s="165">
        <v>0.1</v>
      </c>
      <c r="L207" s="166"/>
      <c r="M207" s="167"/>
      <c r="N207" s="168"/>
      <c r="O207" s="167">
        <f>($I207/10)*3/12</f>
        <v>4.125</v>
      </c>
      <c r="P207" s="167">
        <f>$I207/10</f>
        <v>16.5</v>
      </c>
      <c r="Q207" s="167">
        <f t="shared" si="23"/>
        <v>14.025</v>
      </c>
      <c r="R207" s="167">
        <f t="shared" si="23"/>
        <v>14.025</v>
      </c>
      <c r="S207" s="167">
        <f t="shared" si="23"/>
        <v>14.025</v>
      </c>
      <c r="T207" s="169">
        <f t="shared" si="23"/>
        <v>14.025</v>
      </c>
      <c r="U207" s="170">
        <f t="shared" si="23"/>
        <v>14.025</v>
      </c>
      <c r="V207" s="167">
        <f t="shared" si="23"/>
        <v>14.025</v>
      </c>
      <c r="W207" s="167">
        <f t="shared" si="23"/>
        <v>14.025</v>
      </c>
      <c r="X207" s="170">
        <f t="shared" si="23"/>
        <v>14.025</v>
      </c>
      <c r="Y207" s="170">
        <f t="shared" si="21"/>
        <v>7.4249999999999829</v>
      </c>
      <c r="Z207" s="167"/>
      <c r="AA207" s="167"/>
      <c r="AB207" s="167"/>
      <c r="AC207" s="170"/>
      <c r="AD207" s="171"/>
      <c r="AE207" s="214"/>
      <c r="AF207" s="172"/>
      <c r="AG207" s="172"/>
      <c r="AH207" s="172"/>
      <c r="AI207" s="172"/>
      <c r="AJ207" s="172"/>
      <c r="AK207" s="172"/>
      <c r="AL207" s="172"/>
      <c r="AM207" s="172"/>
      <c r="AN207" s="172"/>
      <c r="AO207" s="173">
        <f t="shared" si="26"/>
        <v>140.25</v>
      </c>
    </row>
    <row r="208" spans="2:41" x14ac:dyDescent="0.3">
      <c r="B208" s="110" t="s">
        <v>28</v>
      </c>
      <c r="C208" s="110"/>
      <c r="D208" s="110"/>
      <c r="E208" s="110"/>
      <c r="F208" s="110"/>
      <c r="G208" s="110" t="s">
        <v>265</v>
      </c>
      <c r="H208" s="111" t="s">
        <v>266</v>
      </c>
      <c r="I208" s="112">
        <v>120.71</v>
      </c>
      <c r="J208" s="112">
        <v>120.71</v>
      </c>
      <c r="K208" s="113">
        <v>0.1</v>
      </c>
      <c r="L208" s="114"/>
      <c r="M208" s="115"/>
      <c r="N208" s="116"/>
      <c r="O208" s="115"/>
      <c r="P208" s="115">
        <f>(($J208/10)/12)*10</f>
        <v>10.059166666666666</v>
      </c>
      <c r="Q208" s="115">
        <f>$J208/10</f>
        <v>12.071</v>
      </c>
      <c r="R208" s="115">
        <f t="shared" si="23"/>
        <v>12.071</v>
      </c>
      <c r="S208" s="115">
        <f t="shared" si="23"/>
        <v>12.071</v>
      </c>
      <c r="T208" s="117">
        <f t="shared" si="23"/>
        <v>12.071</v>
      </c>
      <c r="U208" s="118">
        <f t="shared" si="23"/>
        <v>12.071</v>
      </c>
      <c r="V208" s="115">
        <f t="shared" si="23"/>
        <v>12.071</v>
      </c>
      <c r="W208" s="115">
        <f t="shared" si="23"/>
        <v>12.071</v>
      </c>
      <c r="X208" s="118">
        <f t="shared" si="23"/>
        <v>12.071</v>
      </c>
      <c r="Y208" s="118">
        <f t="shared" si="23"/>
        <v>12.071</v>
      </c>
      <c r="Z208" s="115">
        <f>((J208/10)/12)*2</f>
        <v>2.0118333333333331</v>
      </c>
      <c r="AA208" s="115"/>
      <c r="AB208" s="115"/>
      <c r="AC208" s="118"/>
      <c r="AD208" s="119"/>
      <c r="AE208" s="210"/>
      <c r="AF208" s="120"/>
      <c r="AG208" s="120"/>
      <c r="AH208" s="120"/>
      <c r="AI208" s="120"/>
      <c r="AJ208" s="120"/>
      <c r="AK208" s="120"/>
      <c r="AL208" s="120"/>
      <c r="AM208" s="120"/>
      <c r="AN208" s="120"/>
      <c r="AO208" s="121">
        <f>SUM(O208:Z208)</f>
        <v>120.70999999999998</v>
      </c>
    </row>
    <row r="209" spans="2:41" x14ac:dyDescent="0.3">
      <c r="B209" s="123" t="s">
        <v>28</v>
      </c>
      <c r="C209" s="123"/>
      <c r="D209" s="123"/>
      <c r="E209" s="123"/>
      <c r="F209" s="123"/>
      <c r="G209" s="123" t="s">
        <v>267</v>
      </c>
      <c r="H209" s="124" t="s">
        <v>266</v>
      </c>
      <c r="I209" s="125">
        <v>120.71</v>
      </c>
      <c r="J209" s="125">
        <v>120.71</v>
      </c>
      <c r="K209" s="126">
        <v>0.1</v>
      </c>
      <c r="L209" s="127"/>
      <c r="M209" s="128"/>
      <c r="N209" s="129"/>
      <c r="O209" s="128"/>
      <c r="P209" s="128">
        <f>(($J209/10)/12)*10</f>
        <v>10.059166666666666</v>
      </c>
      <c r="Q209" s="128">
        <f t="shared" ref="Q209:Y224" si="27">$J209/10</f>
        <v>12.071</v>
      </c>
      <c r="R209" s="128">
        <f t="shared" si="23"/>
        <v>12.071</v>
      </c>
      <c r="S209" s="128">
        <f t="shared" si="23"/>
        <v>12.071</v>
      </c>
      <c r="T209" s="130">
        <f t="shared" si="23"/>
        <v>12.071</v>
      </c>
      <c r="U209" s="131">
        <f t="shared" si="23"/>
        <v>12.071</v>
      </c>
      <c r="V209" s="128">
        <f t="shared" si="23"/>
        <v>12.071</v>
      </c>
      <c r="W209" s="128">
        <f t="shared" si="23"/>
        <v>12.071</v>
      </c>
      <c r="X209" s="131">
        <f t="shared" si="23"/>
        <v>12.071</v>
      </c>
      <c r="Y209" s="131">
        <f t="shared" si="23"/>
        <v>12.071</v>
      </c>
      <c r="Z209" s="128">
        <f t="shared" ref="Z209:Z272" si="28">((J209/10)/12)*2</f>
        <v>2.0118333333333331</v>
      </c>
      <c r="AA209" s="128"/>
      <c r="AB209" s="128"/>
      <c r="AC209" s="131"/>
      <c r="AD209" s="132"/>
      <c r="AE209" s="211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4">
        <f t="shared" ref="AO209:AO223" si="29">SUM(O209:Z209)</f>
        <v>120.70999999999998</v>
      </c>
    </row>
    <row r="210" spans="2:41" x14ac:dyDescent="0.3">
      <c r="B210" s="123" t="s">
        <v>28</v>
      </c>
      <c r="C210" s="123"/>
      <c r="D210" s="123"/>
      <c r="E210" s="123"/>
      <c r="F210" s="123"/>
      <c r="G210" s="123" t="s">
        <v>268</v>
      </c>
      <c r="H210" s="124" t="s">
        <v>266</v>
      </c>
      <c r="I210" s="125">
        <v>120.71</v>
      </c>
      <c r="J210" s="125">
        <v>120.71</v>
      </c>
      <c r="K210" s="126">
        <v>0.1</v>
      </c>
      <c r="L210" s="127"/>
      <c r="M210" s="128"/>
      <c r="N210" s="129"/>
      <c r="O210" s="128"/>
      <c r="P210" s="128">
        <f t="shared" ref="P210:P273" si="30">(($J210/10)/12)*10</f>
        <v>10.059166666666666</v>
      </c>
      <c r="Q210" s="128">
        <f t="shared" si="27"/>
        <v>12.071</v>
      </c>
      <c r="R210" s="128">
        <f t="shared" si="23"/>
        <v>12.071</v>
      </c>
      <c r="S210" s="128">
        <f t="shared" si="23"/>
        <v>12.071</v>
      </c>
      <c r="T210" s="130">
        <f t="shared" si="23"/>
        <v>12.071</v>
      </c>
      <c r="U210" s="131">
        <f t="shared" si="23"/>
        <v>12.071</v>
      </c>
      <c r="V210" s="128">
        <f t="shared" si="23"/>
        <v>12.071</v>
      </c>
      <c r="W210" s="128">
        <f t="shared" si="23"/>
        <v>12.071</v>
      </c>
      <c r="X210" s="131">
        <f t="shared" si="23"/>
        <v>12.071</v>
      </c>
      <c r="Y210" s="131">
        <f t="shared" si="23"/>
        <v>12.071</v>
      </c>
      <c r="Z210" s="128">
        <f t="shared" si="28"/>
        <v>2.0118333333333331</v>
      </c>
      <c r="AA210" s="128"/>
      <c r="AB210" s="128"/>
      <c r="AC210" s="131"/>
      <c r="AD210" s="132"/>
      <c r="AE210" s="211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4">
        <f t="shared" si="29"/>
        <v>120.70999999999998</v>
      </c>
    </row>
    <row r="211" spans="2:41" x14ac:dyDescent="0.3">
      <c r="B211" s="123" t="s">
        <v>28</v>
      </c>
      <c r="C211" s="123"/>
      <c r="D211" s="123"/>
      <c r="E211" s="123"/>
      <c r="F211" s="123"/>
      <c r="G211" s="123" t="s">
        <v>269</v>
      </c>
      <c r="H211" s="124" t="s">
        <v>266</v>
      </c>
      <c r="I211" s="125">
        <v>120.71</v>
      </c>
      <c r="J211" s="125">
        <v>120.71</v>
      </c>
      <c r="K211" s="126">
        <v>0.1</v>
      </c>
      <c r="L211" s="127"/>
      <c r="M211" s="128"/>
      <c r="N211" s="129"/>
      <c r="O211" s="128"/>
      <c r="P211" s="128">
        <f t="shared" si="30"/>
        <v>10.059166666666666</v>
      </c>
      <c r="Q211" s="128">
        <f t="shared" si="27"/>
        <v>12.071</v>
      </c>
      <c r="R211" s="128">
        <f t="shared" si="27"/>
        <v>12.071</v>
      </c>
      <c r="S211" s="128">
        <f t="shared" si="27"/>
        <v>12.071</v>
      </c>
      <c r="T211" s="130">
        <f t="shared" si="27"/>
        <v>12.071</v>
      </c>
      <c r="U211" s="131">
        <f t="shared" si="27"/>
        <v>12.071</v>
      </c>
      <c r="V211" s="128">
        <f t="shared" si="27"/>
        <v>12.071</v>
      </c>
      <c r="W211" s="128">
        <f t="shared" si="27"/>
        <v>12.071</v>
      </c>
      <c r="X211" s="131">
        <f t="shared" si="27"/>
        <v>12.071</v>
      </c>
      <c r="Y211" s="131">
        <f t="shared" si="27"/>
        <v>12.071</v>
      </c>
      <c r="Z211" s="128">
        <f t="shared" si="28"/>
        <v>2.0118333333333331</v>
      </c>
      <c r="AA211" s="128"/>
      <c r="AB211" s="128"/>
      <c r="AC211" s="131"/>
      <c r="AD211" s="132"/>
      <c r="AE211" s="211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4">
        <f t="shared" si="29"/>
        <v>120.70999999999998</v>
      </c>
    </row>
    <row r="212" spans="2:41" x14ac:dyDescent="0.3">
      <c r="B212" s="123" t="s">
        <v>28</v>
      </c>
      <c r="C212" s="123"/>
      <c r="D212" s="123"/>
      <c r="E212" s="123"/>
      <c r="F212" s="123"/>
      <c r="G212" s="123" t="s">
        <v>270</v>
      </c>
      <c r="H212" s="124" t="s">
        <v>266</v>
      </c>
      <c r="I212" s="125">
        <v>120.71</v>
      </c>
      <c r="J212" s="125">
        <v>120.71</v>
      </c>
      <c r="K212" s="126">
        <v>0.1</v>
      </c>
      <c r="L212" s="127"/>
      <c r="M212" s="128"/>
      <c r="N212" s="129"/>
      <c r="O212" s="128"/>
      <c r="P212" s="128">
        <f t="shared" si="30"/>
        <v>10.059166666666666</v>
      </c>
      <c r="Q212" s="128">
        <f t="shared" si="27"/>
        <v>12.071</v>
      </c>
      <c r="R212" s="128">
        <f t="shared" si="27"/>
        <v>12.071</v>
      </c>
      <c r="S212" s="128">
        <f t="shared" si="27"/>
        <v>12.071</v>
      </c>
      <c r="T212" s="130">
        <f t="shared" si="27"/>
        <v>12.071</v>
      </c>
      <c r="U212" s="131">
        <f t="shared" si="27"/>
        <v>12.071</v>
      </c>
      <c r="V212" s="128">
        <f t="shared" si="27"/>
        <v>12.071</v>
      </c>
      <c r="W212" s="128">
        <f t="shared" si="27"/>
        <v>12.071</v>
      </c>
      <c r="X212" s="131">
        <f t="shared" si="27"/>
        <v>12.071</v>
      </c>
      <c r="Y212" s="131">
        <f t="shared" si="27"/>
        <v>12.071</v>
      </c>
      <c r="Z212" s="128">
        <f t="shared" si="28"/>
        <v>2.0118333333333331</v>
      </c>
      <c r="AA212" s="128"/>
      <c r="AB212" s="128"/>
      <c r="AC212" s="131"/>
      <c r="AD212" s="132"/>
      <c r="AE212" s="211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4">
        <f t="shared" si="29"/>
        <v>120.70999999999998</v>
      </c>
    </row>
    <row r="213" spans="2:41" x14ac:dyDescent="0.3">
      <c r="B213" s="123" t="s">
        <v>28</v>
      </c>
      <c r="C213" s="123"/>
      <c r="D213" s="123"/>
      <c r="E213" s="123"/>
      <c r="F213" s="123"/>
      <c r="G213" s="123" t="s">
        <v>271</v>
      </c>
      <c r="H213" s="124" t="s">
        <v>266</v>
      </c>
      <c r="I213" s="125">
        <v>120.71</v>
      </c>
      <c r="J213" s="125">
        <v>120.71</v>
      </c>
      <c r="K213" s="126">
        <v>0.1</v>
      </c>
      <c r="L213" s="127"/>
      <c r="M213" s="128"/>
      <c r="N213" s="129"/>
      <c r="O213" s="128"/>
      <c r="P213" s="128">
        <f t="shared" si="30"/>
        <v>10.059166666666666</v>
      </c>
      <c r="Q213" s="128">
        <f t="shared" si="27"/>
        <v>12.071</v>
      </c>
      <c r="R213" s="128">
        <f t="shared" si="27"/>
        <v>12.071</v>
      </c>
      <c r="S213" s="128">
        <f t="shared" si="27"/>
        <v>12.071</v>
      </c>
      <c r="T213" s="130">
        <f t="shared" si="27"/>
        <v>12.071</v>
      </c>
      <c r="U213" s="131">
        <f t="shared" si="27"/>
        <v>12.071</v>
      </c>
      <c r="V213" s="128">
        <f t="shared" si="27"/>
        <v>12.071</v>
      </c>
      <c r="W213" s="128">
        <f t="shared" si="27"/>
        <v>12.071</v>
      </c>
      <c r="X213" s="131">
        <f t="shared" si="27"/>
        <v>12.071</v>
      </c>
      <c r="Y213" s="131">
        <f t="shared" si="27"/>
        <v>12.071</v>
      </c>
      <c r="Z213" s="128">
        <f t="shared" si="28"/>
        <v>2.0118333333333331</v>
      </c>
      <c r="AA213" s="128"/>
      <c r="AB213" s="128"/>
      <c r="AC213" s="131"/>
      <c r="AD213" s="132"/>
      <c r="AE213" s="211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4">
        <f t="shared" si="29"/>
        <v>120.70999999999998</v>
      </c>
    </row>
    <row r="214" spans="2:41" x14ac:dyDescent="0.3">
      <c r="B214" s="123" t="s">
        <v>28</v>
      </c>
      <c r="C214" s="123"/>
      <c r="D214" s="123"/>
      <c r="E214" s="123"/>
      <c r="F214" s="123"/>
      <c r="G214" s="123" t="s">
        <v>272</v>
      </c>
      <c r="H214" s="124" t="s">
        <v>266</v>
      </c>
      <c r="I214" s="125">
        <v>120.71</v>
      </c>
      <c r="J214" s="125">
        <v>120.71</v>
      </c>
      <c r="K214" s="126">
        <v>0.1</v>
      </c>
      <c r="L214" s="127"/>
      <c r="M214" s="128"/>
      <c r="N214" s="129"/>
      <c r="O214" s="128"/>
      <c r="P214" s="128">
        <f t="shared" si="30"/>
        <v>10.059166666666666</v>
      </c>
      <c r="Q214" s="128">
        <f t="shared" si="27"/>
        <v>12.071</v>
      </c>
      <c r="R214" s="128">
        <f t="shared" si="27"/>
        <v>12.071</v>
      </c>
      <c r="S214" s="128">
        <f t="shared" si="27"/>
        <v>12.071</v>
      </c>
      <c r="T214" s="130">
        <f t="shared" si="27"/>
        <v>12.071</v>
      </c>
      <c r="U214" s="131">
        <f t="shared" si="27"/>
        <v>12.071</v>
      </c>
      <c r="V214" s="128">
        <f t="shared" si="27"/>
        <v>12.071</v>
      </c>
      <c r="W214" s="128">
        <f t="shared" si="27"/>
        <v>12.071</v>
      </c>
      <c r="X214" s="131">
        <f t="shared" si="27"/>
        <v>12.071</v>
      </c>
      <c r="Y214" s="131">
        <f t="shared" si="27"/>
        <v>12.071</v>
      </c>
      <c r="Z214" s="128">
        <f t="shared" si="28"/>
        <v>2.0118333333333331</v>
      </c>
      <c r="AA214" s="128"/>
      <c r="AB214" s="128"/>
      <c r="AC214" s="131"/>
      <c r="AD214" s="132"/>
      <c r="AE214" s="211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4">
        <f t="shared" si="29"/>
        <v>120.70999999999998</v>
      </c>
    </row>
    <row r="215" spans="2:41" x14ac:dyDescent="0.3">
      <c r="B215" s="123" t="s">
        <v>28</v>
      </c>
      <c r="C215" s="123"/>
      <c r="D215" s="123"/>
      <c r="E215" s="123"/>
      <c r="F215" s="123"/>
      <c r="G215" s="123" t="s">
        <v>273</v>
      </c>
      <c r="H215" s="124" t="s">
        <v>266</v>
      </c>
      <c r="I215" s="125">
        <v>120.71</v>
      </c>
      <c r="J215" s="125">
        <v>120.71</v>
      </c>
      <c r="K215" s="126">
        <v>0.1</v>
      </c>
      <c r="L215" s="127"/>
      <c r="M215" s="128"/>
      <c r="N215" s="129"/>
      <c r="O215" s="128"/>
      <c r="P215" s="128">
        <f t="shared" si="30"/>
        <v>10.059166666666666</v>
      </c>
      <c r="Q215" s="128">
        <f t="shared" si="27"/>
        <v>12.071</v>
      </c>
      <c r="R215" s="128">
        <f t="shared" si="27"/>
        <v>12.071</v>
      </c>
      <c r="S215" s="128">
        <f t="shared" si="27"/>
        <v>12.071</v>
      </c>
      <c r="T215" s="130">
        <f t="shared" si="27"/>
        <v>12.071</v>
      </c>
      <c r="U215" s="131">
        <f t="shared" si="27"/>
        <v>12.071</v>
      </c>
      <c r="V215" s="128">
        <f t="shared" si="27"/>
        <v>12.071</v>
      </c>
      <c r="W215" s="128">
        <f t="shared" si="27"/>
        <v>12.071</v>
      </c>
      <c r="X215" s="131">
        <f t="shared" si="27"/>
        <v>12.071</v>
      </c>
      <c r="Y215" s="131">
        <f t="shared" si="27"/>
        <v>12.071</v>
      </c>
      <c r="Z215" s="128">
        <f t="shared" si="28"/>
        <v>2.0118333333333331</v>
      </c>
      <c r="AA215" s="128"/>
      <c r="AB215" s="128"/>
      <c r="AC215" s="131"/>
      <c r="AD215" s="132"/>
      <c r="AE215" s="211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4">
        <f t="shared" si="29"/>
        <v>120.70999999999998</v>
      </c>
    </row>
    <row r="216" spans="2:41" x14ac:dyDescent="0.3">
      <c r="B216" s="123" t="s">
        <v>28</v>
      </c>
      <c r="C216" s="123"/>
      <c r="D216" s="123"/>
      <c r="E216" s="123"/>
      <c r="F216" s="123"/>
      <c r="G216" s="123" t="s">
        <v>274</v>
      </c>
      <c r="H216" s="124" t="s">
        <v>266</v>
      </c>
      <c r="I216" s="125">
        <v>120.71</v>
      </c>
      <c r="J216" s="125">
        <v>120.71</v>
      </c>
      <c r="K216" s="126">
        <v>0.1</v>
      </c>
      <c r="L216" s="127"/>
      <c r="M216" s="128"/>
      <c r="N216" s="129"/>
      <c r="O216" s="128"/>
      <c r="P216" s="128">
        <f t="shared" si="30"/>
        <v>10.059166666666666</v>
      </c>
      <c r="Q216" s="128">
        <f t="shared" si="27"/>
        <v>12.071</v>
      </c>
      <c r="R216" s="128">
        <f t="shared" si="27"/>
        <v>12.071</v>
      </c>
      <c r="S216" s="128">
        <f t="shared" si="27"/>
        <v>12.071</v>
      </c>
      <c r="T216" s="130">
        <f t="shared" si="27"/>
        <v>12.071</v>
      </c>
      <c r="U216" s="131">
        <f t="shared" si="27"/>
        <v>12.071</v>
      </c>
      <c r="V216" s="128">
        <f t="shared" si="27"/>
        <v>12.071</v>
      </c>
      <c r="W216" s="128">
        <f t="shared" si="27"/>
        <v>12.071</v>
      </c>
      <c r="X216" s="131">
        <f t="shared" si="27"/>
        <v>12.071</v>
      </c>
      <c r="Y216" s="131">
        <f t="shared" si="27"/>
        <v>12.071</v>
      </c>
      <c r="Z216" s="128">
        <f t="shared" si="28"/>
        <v>2.0118333333333331</v>
      </c>
      <c r="AA216" s="128"/>
      <c r="AB216" s="128"/>
      <c r="AC216" s="131"/>
      <c r="AD216" s="132"/>
      <c r="AE216" s="211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4">
        <f t="shared" si="29"/>
        <v>120.70999999999998</v>
      </c>
    </row>
    <row r="217" spans="2:41" x14ac:dyDescent="0.3">
      <c r="B217" s="123" t="s">
        <v>28</v>
      </c>
      <c r="C217" s="123"/>
      <c r="D217" s="123"/>
      <c r="E217" s="123"/>
      <c r="F217" s="123"/>
      <c r="G217" s="123" t="s">
        <v>275</v>
      </c>
      <c r="H217" s="124" t="s">
        <v>266</v>
      </c>
      <c r="I217" s="125">
        <v>120.71</v>
      </c>
      <c r="J217" s="125">
        <v>120.71</v>
      </c>
      <c r="K217" s="126">
        <v>0.1</v>
      </c>
      <c r="L217" s="127"/>
      <c r="M217" s="128"/>
      <c r="N217" s="129"/>
      <c r="O217" s="128"/>
      <c r="P217" s="128">
        <f t="shared" si="30"/>
        <v>10.059166666666666</v>
      </c>
      <c r="Q217" s="128">
        <f t="shared" si="27"/>
        <v>12.071</v>
      </c>
      <c r="R217" s="128">
        <f t="shared" si="27"/>
        <v>12.071</v>
      </c>
      <c r="S217" s="128">
        <f t="shared" si="27"/>
        <v>12.071</v>
      </c>
      <c r="T217" s="130">
        <f t="shared" si="27"/>
        <v>12.071</v>
      </c>
      <c r="U217" s="131">
        <f t="shared" si="27"/>
        <v>12.071</v>
      </c>
      <c r="V217" s="128">
        <f t="shared" si="27"/>
        <v>12.071</v>
      </c>
      <c r="W217" s="128">
        <f t="shared" si="27"/>
        <v>12.071</v>
      </c>
      <c r="X217" s="131">
        <f t="shared" si="27"/>
        <v>12.071</v>
      </c>
      <c r="Y217" s="131">
        <f t="shared" si="27"/>
        <v>12.071</v>
      </c>
      <c r="Z217" s="128">
        <f t="shared" si="28"/>
        <v>2.0118333333333331</v>
      </c>
      <c r="AA217" s="128"/>
      <c r="AB217" s="128"/>
      <c r="AC217" s="131"/>
      <c r="AD217" s="132"/>
      <c r="AE217" s="211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4">
        <f t="shared" si="29"/>
        <v>120.70999999999998</v>
      </c>
    </row>
    <row r="218" spans="2:41" x14ac:dyDescent="0.3">
      <c r="B218" s="123" t="s">
        <v>28</v>
      </c>
      <c r="C218" s="123"/>
      <c r="D218" s="123"/>
      <c r="E218" s="123"/>
      <c r="F218" s="123"/>
      <c r="G218" s="123" t="s">
        <v>276</v>
      </c>
      <c r="H218" s="124" t="s">
        <v>266</v>
      </c>
      <c r="I218" s="125">
        <v>120.71</v>
      </c>
      <c r="J218" s="125">
        <v>120.71</v>
      </c>
      <c r="K218" s="126">
        <v>0.1</v>
      </c>
      <c r="L218" s="127"/>
      <c r="M218" s="128"/>
      <c r="N218" s="129"/>
      <c r="O218" s="128"/>
      <c r="P218" s="128">
        <f t="shared" si="30"/>
        <v>10.059166666666666</v>
      </c>
      <c r="Q218" s="128">
        <f t="shared" si="27"/>
        <v>12.071</v>
      </c>
      <c r="R218" s="128">
        <f t="shared" si="27"/>
        <v>12.071</v>
      </c>
      <c r="S218" s="128">
        <f t="shared" si="27"/>
        <v>12.071</v>
      </c>
      <c r="T218" s="130">
        <f t="shared" si="27"/>
        <v>12.071</v>
      </c>
      <c r="U218" s="131">
        <f t="shared" si="27"/>
        <v>12.071</v>
      </c>
      <c r="V218" s="128">
        <f t="shared" si="27"/>
        <v>12.071</v>
      </c>
      <c r="W218" s="128">
        <f t="shared" si="27"/>
        <v>12.071</v>
      </c>
      <c r="X218" s="131">
        <f t="shared" si="27"/>
        <v>12.071</v>
      </c>
      <c r="Y218" s="131">
        <f t="shared" si="27"/>
        <v>12.071</v>
      </c>
      <c r="Z218" s="128">
        <f t="shared" si="28"/>
        <v>2.0118333333333331</v>
      </c>
      <c r="AA218" s="128"/>
      <c r="AB218" s="128"/>
      <c r="AC218" s="131"/>
      <c r="AD218" s="132"/>
      <c r="AE218" s="211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4">
        <f t="shared" si="29"/>
        <v>120.70999999999998</v>
      </c>
    </row>
    <row r="219" spans="2:41" x14ac:dyDescent="0.3">
      <c r="B219" s="123" t="s">
        <v>28</v>
      </c>
      <c r="C219" s="123"/>
      <c r="D219" s="123"/>
      <c r="E219" s="123"/>
      <c r="F219" s="123"/>
      <c r="G219" s="123" t="s">
        <v>277</v>
      </c>
      <c r="H219" s="124" t="s">
        <v>266</v>
      </c>
      <c r="I219" s="125">
        <v>120.71</v>
      </c>
      <c r="J219" s="125">
        <v>120.71</v>
      </c>
      <c r="K219" s="126">
        <v>0.1</v>
      </c>
      <c r="L219" s="127"/>
      <c r="M219" s="128"/>
      <c r="N219" s="129"/>
      <c r="O219" s="128"/>
      <c r="P219" s="128">
        <f t="shared" si="30"/>
        <v>10.059166666666666</v>
      </c>
      <c r="Q219" s="128">
        <f t="shared" si="27"/>
        <v>12.071</v>
      </c>
      <c r="R219" s="128">
        <f t="shared" si="27"/>
        <v>12.071</v>
      </c>
      <c r="S219" s="128">
        <f t="shared" si="27"/>
        <v>12.071</v>
      </c>
      <c r="T219" s="130">
        <f t="shared" si="27"/>
        <v>12.071</v>
      </c>
      <c r="U219" s="131">
        <f t="shared" si="27"/>
        <v>12.071</v>
      </c>
      <c r="V219" s="128">
        <f t="shared" si="27"/>
        <v>12.071</v>
      </c>
      <c r="W219" s="128">
        <f t="shared" si="27"/>
        <v>12.071</v>
      </c>
      <c r="X219" s="131">
        <f t="shared" si="27"/>
        <v>12.071</v>
      </c>
      <c r="Y219" s="131">
        <f t="shared" si="27"/>
        <v>12.071</v>
      </c>
      <c r="Z219" s="128">
        <f t="shared" si="28"/>
        <v>2.0118333333333331</v>
      </c>
      <c r="AA219" s="128"/>
      <c r="AB219" s="128"/>
      <c r="AC219" s="131"/>
      <c r="AD219" s="132"/>
      <c r="AE219" s="211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4">
        <f t="shared" si="29"/>
        <v>120.70999999999998</v>
      </c>
    </row>
    <row r="220" spans="2:41" x14ac:dyDescent="0.3">
      <c r="B220" s="123" t="s">
        <v>28</v>
      </c>
      <c r="C220" s="123"/>
      <c r="D220" s="123"/>
      <c r="E220" s="123"/>
      <c r="F220" s="123"/>
      <c r="G220" s="123" t="s">
        <v>278</v>
      </c>
      <c r="H220" s="124" t="s">
        <v>266</v>
      </c>
      <c r="I220" s="125">
        <v>120.71</v>
      </c>
      <c r="J220" s="125">
        <v>120.71</v>
      </c>
      <c r="K220" s="126">
        <v>0.1</v>
      </c>
      <c r="L220" s="127"/>
      <c r="M220" s="128"/>
      <c r="N220" s="129"/>
      <c r="O220" s="128"/>
      <c r="P220" s="128">
        <f t="shared" si="30"/>
        <v>10.059166666666666</v>
      </c>
      <c r="Q220" s="128">
        <f t="shared" si="27"/>
        <v>12.071</v>
      </c>
      <c r="R220" s="128">
        <f t="shared" si="27"/>
        <v>12.071</v>
      </c>
      <c r="S220" s="128">
        <f t="shared" si="27"/>
        <v>12.071</v>
      </c>
      <c r="T220" s="130">
        <f t="shared" si="27"/>
        <v>12.071</v>
      </c>
      <c r="U220" s="131">
        <f t="shared" si="27"/>
        <v>12.071</v>
      </c>
      <c r="V220" s="128">
        <f t="shared" si="27"/>
        <v>12.071</v>
      </c>
      <c r="W220" s="128">
        <f t="shared" si="27"/>
        <v>12.071</v>
      </c>
      <c r="X220" s="131">
        <f t="shared" si="27"/>
        <v>12.071</v>
      </c>
      <c r="Y220" s="131">
        <f t="shared" si="27"/>
        <v>12.071</v>
      </c>
      <c r="Z220" s="128">
        <f t="shared" si="28"/>
        <v>2.0118333333333331</v>
      </c>
      <c r="AA220" s="128"/>
      <c r="AB220" s="128"/>
      <c r="AC220" s="131"/>
      <c r="AD220" s="132"/>
      <c r="AE220" s="211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4">
        <f t="shared" si="29"/>
        <v>120.70999999999998</v>
      </c>
    </row>
    <row r="221" spans="2:41" x14ac:dyDescent="0.3">
      <c r="B221" s="123" t="s">
        <v>28</v>
      </c>
      <c r="C221" s="123"/>
      <c r="D221" s="123"/>
      <c r="E221" s="123"/>
      <c r="F221" s="123"/>
      <c r="G221" s="123" t="s">
        <v>279</v>
      </c>
      <c r="H221" s="124" t="s">
        <v>266</v>
      </c>
      <c r="I221" s="125">
        <v>120.71</v>
      </c>
      <c r="J221" s="125">
        <v>120.71</v>
      </c>
      <c r="K221" s="126">
        <v>0.1</v>
      </c>
      <c r="L221" s="127"/>
      <c r="M221" s="128"/>
      <c r="N221" s="129"/>
      <c r="O221" s="128"/>
      <c r="P221" s="128">
        <f t="shared" si="30"/>
        <v>10.059166666666666</v>
      </c>
      <c r="Q221" s="128">
        <f t="shared" si="27"/>
        <v>12.071</v>
      </c>
      <c r="R221" s="128">
        <f t="shared" si="27"/>
        <v>12.071</v>
      </c>
      <c r="S221" s="128">
        <f t="shared" si="27"/>
        <v>12.071</v>
      </c>
      <c r="T221" s="130">
        <f t="shared" si="27"/>
        <v>12.071</v>
      </c>
      <c r="U221" s="131">
        <f t="shared" si="27"/>
        <v>12.071</v>
      </c>
      <c r="V221" s="128">
        <f t="shared" si="27"/>
        <v>12.071</v>
      </c>
      <c r="W221" s="128">
        <f t="shared" si="27"/>
        <v>12.071</v>
      </c>
      <c r="X221" s="131">
        <f t="shared" si="27"/>
        <v>12.071</v>
      </c>
      <c r="Y221" s="131">
        <f t="shared" si="27"/>
        <v>12.071</v>
      </c>
      <c r="Z221" s="128">
        <f t="shared" si="28"/>
        <v>2.0118333333333331</v>
      </c>
      <c r="AA221" s="128"/>
      <c r="AB221" s="128"/>
      <c r="AC221" s="131"/>
      <c r="AD221" s="132"/>
      <c r="AE221" s="211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4">
        <f t="shared" si="29"/>
        <v>120.70999999999998</v>
      </c>
    </row>
    <row r="222" spans="2:41" x14ac:dyDescent="0.3">
      <c r="B222" s="123" t="s">
        <v>28</v>
      </c>
      <c r="C222" s="123"/>
      <c r="D222" s="123"/>
      <c r="E222" s="123"/>
      <c r="F222" s="123"/>
      <c r="G222" s="123" t="s">
        <v>280</v>
      </c>
      <c r="H222" s="124" t="s">
        <v>266</v>
      </c>
      <c r="I222" s="125">
        <v>120.71</v>
      </c>
      <c r="J222" s="125">
        <v>120.71</v>
      </c>
      <c r="K222" s="126">
        <v>0.1</v>
      </c>
      <c r="L222" s="127"/>
      <c r="M222" s="128"/>
      <c r="N222" s="129"/>
      <c r="O222" s="128"/>
      <c r="P222" s="128">
        <f t="shared" si="30"/>
        <v>10.059166666666666</v>
      </c>
      <c r="Q222" s="128">
        <f t="shared" si="27"/>
        <v>12.071</v>
      </c>
      <c r="R222" s="128">
        <f t="shared" si="27"/>
        <v>12.071</v>
      </c>
      <c r="S222" s="128">
        <f t="shared" si="27"/>
        <v>12.071</v>
      </c>
      <c r="T222" s="130">
        <f t="shared" si="27"/>
        <v>12.071</v>
      </c>
      <c r="U222" s="131">
        <f t="shared" si="27"/>
        <v>12.071</v>
      </c>
      <c r="V222" s="128">
        <f t="shared" si="27"/>
        <v>12.071</v>
      </c>
      <c r="W222" s="128">
        <f t="shared" si="27"/>
        <v>12.071</v>
      </c>
      <c r="X222" s="131">
        <f t="shared" si="27"/>
        <v>12.071</v>
      </c>
      <c r="Y222" s="131">
        <f t="shared" si="27"/>
        <v>12.071</v>
      </c>
      <c r="Z222" s="128">
        <f t="shared" si="28"/>
        <v>2.0118333333333331</v>
      </c>
      <c r="AA222" s="128"/>
      <c r="AB222" s="128"/>
      <c r="AC222" s="131"/>
      <c r="AD222" s="132"/>
      <c r="AE222" s="211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4">
        <f t="shared" si="29"/>
        <v>120.70999999999998</v>
      </c>
    </row>
    <row r="223" spans="2:41" x14ac:dyDescent="0.3">
      <c r="B223" s="123" t="s">
        <v>28</v>
      </c>
      <c r="C223" s="123"/>
      <c r="D223" s="123"/>
      <c r="E223" s="123"/>
      <c r="F223" s="123"/>
      <c r="G223" s="123" t="s">
        <v>281</v>
      </c>
      <c r="H223" s="124" t="s">
        <v>266</v>
      </c>
      <c r="I223" s="125">
        <v>120.71</v>
      </c>
      <c r="J223" s="125">
        <v>120.71</v>
      </c>
      <c r="K223" s="126">
        <v>0.1</v>
      </c>
      <c r="L223" s="127"/>
      <c r="M223" s="128"/>
      <c r="N223" s="129"/>
      <c r="O223" s="128"/>
      <c r="P223" s="128">
        <f t="shared" si="30"/>
        <v>10.059166666666666</v>
      </c>
      <c r="Q223" s="128">
        <f t="shared" si="27"/>
        <v>12.071</v>
      </c>
      <c r="R223" s="128">
        <f t="shared" si="27"/>
        <v>12.071</v>
      </c>
      <c r="S223" s="128">
        <f t="shared" si="27"/>
        <v>12.071</v>
      </c>
      <c r="T223" s="130">
        <f t="shared" si="27"/>
        <v>12.071</v>
      </c>
      <c r="U223" s="131">
        <f t="shared" si="27"/>
        <v>12.071</v>
      </c>
      <c r="V223" s="128">
        <f t="shared" si="27"/>
        <v>12.071</v>
      </c>
      <c r="W223" s="128">
        <f t="shared" si="27"/>
        <v>12.071</v>
      </c>
      <c r="X223" s="131">
        <f t="shared" si="27"/>
        <v>12.071</v>
      </c>
      <c r="Y223" s="131">
        <f t="shared" si="27"/>
        <v>12.071</v>
      </c>
      <c r="Z223" s="128">
        <f t="shared" si="28"/>
        <v>2.0118333333333331</v>
      </c>
      <c r="AA223" s="128"/>
      <c r="AB223" s="128"/>
      <c r="AC223" s="131"/>
      <c r="AD223" s="132"/>
      <c r="AE223" s="211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4">
        <f t="shared" si="29"/>
        <v>120.70999999999998</v>
      </c>
    </row>
    <row r="224" spans="2:41" x14ac:dyDescent="0.3">
      <c r="B224" s="123" t="s">
        <v>28</v>
      </c>
      <c r="C224" s="123"/>
      <c r="D224" s="123"/>
      <c r="E224" s="123"/>
      <c r="F224" s="123"/>
      <c r="G224" s="123" t="s">
        <v>282</v>
      </c>
      <c r="H224" s="124" t="s">
        <v>266</v>
      </c>
      <c r="I224" s="125">
        <v>120.71</v>
      </c>
      <c r="J224" s="125">
        <v>120.71</v>
      </c>
      <c r="K224" s="126">
        <v>0.1</v>
      </c>
      <c r="L224" s="127"/>
      <c r="M224" s="128"/>
      <c r="N224" s="129"/>
      <c r="O224" s="128"/>
      <c r="P224" s="128">
        <f t="shared" si="30"/>
        <v>10.059166666666666</v>
      </c>
      <c r="Q224" s="128">
        <f t="shared" si="27"/>
        <v>12.071</v>
      </c>
      <c r="R224" s="128">
        <f t="shared" si="27"/>
        <v>12.071</v>
      </c>
      <c r="S224" s="128">
        <f t="shared" si="27"/>
        <v>12.071</v>
      </c>
      <c r="T224" s="130">
        <f t="shared" si="27"/>
        <v>12.071</v>
      </c>
      <c r="U224" s="131">
        <f t="shared" si="27"/>
        <v>12.071</v>
      </c>
      <c r="V224" s="128">
        <f t="shared" si="27"/>
        <v>12.071</v>
      </c>
      <c r="W224" s="128">
        <f t="shared" si="27"/>
        <v>12.071</v>
      </c>
      <c r="X224" s="131">
        <f t="shared" si="27"/>
        <v>12.071</v>
      </c>
      <c r="Y224" s="131">
        <f t="shared" si="27"/>
        <v>12.071</v>
      </c>
      <c r="Z224" s="128">
        <f t="shared" si="28"/>
        <v>2.0118333333333331</v>
      </c>
      <c r="AA224" s="128"/>
      <c r="AB224" s="128"/>
      <c r="AC224" s="131"/>
      <c r="AD224" s="132"/>
      <c r="AE224" s="211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4">
        <f>SUM(O224:Z224)</f>
        <v>120.70999999999998</v>
      </c>
    </row>
    <row r="225" spans="2:41" x14ac:dyDescent="0.3">
      <c r="B225" s="123" t="s">
        <v>28</v>
      </c>
      <c r="C225" s="123"/>
      <c r="D225" s="123"/>
      <c r="E225" s="123"/>
      <c r="F225" s="123"/>
      <c r="G225" s="123" t="s">
        <v>283</v>
      </c>
      <c r="H225" s="124" t="s">
        <v>266</v>
      </c>
      <c r="I225" s="125">
        <v>120.71</v>
      </c>
      <c r="J225" s="125">
        <v>120.71</v>
      </c>
      <c r="K225" s="126">
        <v>0.1</v>
      </c>
      <c r="L225" s="127"/>
      <c r="M225" s="128"/>
      <c r="N225" s="129"/>
      <c r="O225" s="128"/>
      <c r="P225" s="128">
        <f t="shared" si="30"/>
        <v>10.059166666666666</v>
      </c>
      <c r="Q225" s="128">
        <f t="shared" ref="Q225:Y240" si="31">$J225/10</f>
        <v>12.071</v>
      </c>
      <c r="R225" s="128">
        <f t="shared" si="31"/>
        <v>12.071</v>
      </c>
      <c r="S225" s="128">
        <f t="shared" si="31"/>
        <v>12.071</v>
      </c>
      <c r="T225" s="130">
        <f t="shared" si="31"/>
        <v>12.071</v>
      </c>
      <c r="U225" s="131">
        <f t="shared" si="31"/>
        <v>12.071</v>
      </c>
      <c r="V225" s="128">
        <f t="shared" si="31"/>
        <v>12.071</v>
      </c>
      <c r="W225" s="128">
        <f t="shared" si="31"/>
        <v>12.071</v>
      </c>
      <c r="X225" s="131">
        <f t="shared" si="31"/>
        <v>12.071</v>
      </c>
      <c r="Y225" s="131">
        <f t="shared" si="31"/>
        <v>12.071</v>
      </c>
      <c r="Z225" s="128">
        <f t="shared" si="28"/>
        <v>2.0118333333333331</v>
      </c>
      <c r="AA225" s="128"/>
      <c r="AB225" s="128"/>
      <c r="AC225" s="131"/>
      <c r="AD225" s="132"/>
      <c r="AE225" s="211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4">
        <f>SUM(O225:Z225)</f>
        <v>120.70999999999998</v>
      </c>
    </row>
    <row r="226" spans="2:41" x14ac:dyDescent="0.3">
      <c r="B226" s="123" t="s">
        <v>28</v>
      </c>
      <c r="C226" s="123"/>
      <c r="D226" s="123"/>
      <c r="E226" s="123"/>
      <c r="F226" s="123"/>
      <c r="G226" s="123" t="s">
        <v>284</v>
      </c>
      <c r="H226" s="124" t="s">
        <v>266</v>
      </c>
      <c r="I226" s="125">
        <v>120.71</v>
      </c>
      <c r="J226" s="125">
        <v>120.71</v>
      </c>
      <c r="K226" s="126">
        <v>0.1</v>
      </c>
      <c r="L226" s="127"/>
      <c r="M226" s="128"/>
      <c r="N226" s="129"/>
      <c r="O226" s="128"/>
      <c r="P226" s="128">
        <f t="shared" si="30"/>
        <v>10.059166666666666</v>
      </c>
      <c r="Q226" s="128">
        <f t="shared" si="31"/>
        <v>12.071</v>
      </c>
      <c r="R226" s="128">
        <f t="shared" si="31"/>
        <v>12.071</v>
      </c>
      <c r="S226" s="128">
        <f t="shared" si="31"/>
        <v>12.071</v>
      </c>
      <c r="T226" s="130">
        <f t="shared" si="31"/>
        <v>12.071</v>
      </c>
      <c r="U226" s="131">
        <f t="shared" si="31"/>
        <v>12.071</v>
      </c>
      <c r="V226" s="128">
        <f t="shared" si="31"/>
        <v>12.071</v>
      </c>
      <c r="W226" s="128">
        <f t="shared" si="31"/>
        <v>12.071</v>
      </c>
      <c r="X226" s="131">
        <f t="shared" si="31"/>
        <v>12.071</v>
      </c>
      <c r="Y226" s="131">
        <f t="shared" si="31"/>
        <v>12.071</v>
      </c>
      <c r="Z226" s="128">
        <f t="shared" si="28"/>
        <v>2.0118333333333331</v>
      </c>
      <c r="AA226" s="128"/>
      <c r="AB226" s="128"/>
      <c r="AC226" s="131"/>
      <c r="AD226" s="132"/>
      <c r="AE226" s="211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4">
        <f>SUM(O226:Z226)</f>
        <v>120.70999999999998</v>
      </c>
    </row>
    <row r="227" spans="2:41" x14ac:dyDescent="0.3">
      <c r="B227" s="123" t="s">
        <v>28</v>
      </c>
      <c r="C227" s="123"/>
      <c r="D227" s="123"/>
      <c r="E227" s="123"/>
      <c r="F227" s="123"/>
      <c r="G227" s="123" t="s">
        <v>285</v>
      </c>
      <c r="H227" s="124" t="s">
        <v>266</v>
      </c>
      <c r="I227" s="125">
        <v>120.71</v>
      </c>
      <c r="J227" s="125">
        <v>120.71</v>
      </c>
      <c r="K227" s="126">
        <v>0.1</v>
      </c>
      <c r="L227" s="127"/>
      <c r="M227" s="128"/>
      <c r="N227" s="129"/>
      <c r="O227" s="128"/>
      <c r="P227" s="128">
        <f t="shared" si="30"/>
        <v>10.059166666666666</v>
      </c>
      <c r="Q227" s="128">
        <f t="shared" si="31"/>
        <v>12.071</v>
      </c>
      <c r="R227" s="128">
        <f t="shared" si="31"/>
        <v>12.071</v>
      </c>
      <c r="S227" s="128">
        <f t="shared" si="31"/>
        <v>12.071</v>
      </c>
      <c r="T227" s="130">
        <f t="shared" si="31"/>
        <v>12.071</v>
      </c>
      <c r="U227" s="131">
        <f t="shared" si="31"/>
        <v>12.071</v>
      </c>
      <c r="V227" s="128">
        <f t="shared" si="31"/>
        <v>12.071</v>
      </c>
      <c r="W227" s="128">
        <f t="shared" si="31"/>
        <v>12.071</v>
      </c>
      <c r="X227" s="131">
        <f t="shared" si="31"/>
        <v>12.071</v>
      </c>
      <c r="Y227" s="131">
        <f t="shared" si="31"/>
        <v>12.071</v>
      </c>
      <c r="Z227" s="128">
        <f t="shared" si="28"/>
        <v>2.0118333333333331</v>
      </c>
      <c r="AA227" s="128"/>
      <c r="AB227" s="128"/>
      <c r="AC227" s="131"/>
      <c r="AD227" s="132"/>
      <c r="AE227" s="211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4">
        <f>SUM(O227:Z227)</f>
        <v>120.70999999999998</v>
      </c>
    </row>
    <row r="228" spans="2:41" x14ac:dyDescent="0.3">
      <c r="B228" s="123" t="s">
        <v>28</v>
      </c>
      <c r="C228" s="123"/>
      <c r="D228" s="123"/>
      <c r="E228" s="123"/>
      <c r="F228" s="123"/>
      <c r="G228" s="123" t="s">
        <v>286</v>
      </c>
      <c r="H228" s="124" t="s">
        <v>287</v>
      </c>
      <c r="I228" s="125">
        <v>83.21</v>
      </c>
      <c r="J228" s="125">
        <v>83.21</v>
      </c>
      <c r="K228" s="126">
        <v>0.1</v>
      </c>
      <c r="L228" s="127"/>
      <c r="M228" s="128"/>
      <c r="N228" s="129"/>
      <c r="O228" s="128"/>
      <c r="P228" s="128">
        <f t="shared" si="30"/>
        <v>6.934166666666667</v>
      </c>
      <c r="Q228" s="128">
        <f t="shared" si="31"/>
        <v>8.3209999999999997</v>
      </c>
      <c r="R228" s="128">
        <f t="shared" si="31"/>
        <v>8.3209999999999997</v>
      </c>
      <c r="S228" s="128">
        <f t="shared" si="31"/>
        <v>8.3209999999999997</v>
      </c>
      <c r="T228" s="130">
        <f t="shared" si="31"/>
        <v>8.3209999999999997</v>
      </c>
      <c r="U228" s="131">
        <f t="shared" si="31"/>
        <v>8.3209999999999997</v>
      </c>
      <c r="V228" s="128">
        <f t="shared" si="31"/>
        <v>8.3209999999999997</v>
      </c>
      <c r="W228" s="128">
        <f t="shared" si="31"/>
        <v>8.3209999999999997</v>
      </c>
      <c r="X228" s="131">
        <f t="shared" si="31"/>
        <v>8.3209999999999997</v>
      </c>
      <c r="Y228" s="131">
        <f t="shared" si="31"/>
        <v>8.3209999999999997</v>
      </c>
      <c r="Z228" s="128">
        <f t="shared" si="28"/>
        <v>1.3868333333333334</v>
      </c>
      <c r="AA228" s="128"/>
      <c r="AB228" s="128"/>
      <c r="AC228" s="131"/>
      <c r="AD228" s="132"/>
      <c r="AE228" s="211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4">
        <f>SUM(O228:Z228)</f>
        <v>83.20999999999998</v>
      </c>
    </row>
    <row r="229" spans="2:41" x14ac:dyDescent="0.3">
      <c r="B229" s="123" t="s">
        <v>28</v>
      </c>
      <c r="C229" s="123"/>
      <c r="D229" s="123"/>
      <c r="E229" s="123"/>
      <c r="F229" s="123"/>
      <c r="G229" s="123" t="s">
        <v>288</v>
      </c>
      <c r="H229" s="124" t="s">
        <v>289</v>
      </c>
      <c r="I229" s="125">
        <v>50.86</v>
      </c>
      <c r="J229" s="125">
        <v>50.86</v>
      </c>
      <c r="K229" s="126">
        <v>0.1</v>
      </c>
      <c r="L229" s="127"/>
      <c r="M229" s="128"/>
      <c r="N229" s="129"/>
      <c r="O229" s="128"/>
      <c r="P229" s="128">
        <f t="shared" si="30"/>
        <v>4.2383333333333333</v>
      </c>
      <c r="Q229" s="128">
        <f t="shared" si="31"/>
        <v>5.0860000000000003</v>
      </c>
      <c r="R229" s="128">
        <f t="shared" si="31"/>
        <v>5.0860000000000003</v>
      </c>
      <c r="S229" s="128">
        <f t="shared" si="31"/>
        <v>5.0860000000000003</v>
      </c>
      <c r="T229" s="130">
        <f t="shared" si="31"/>
        <v>5.0860000000000003</v>
      </c>
      <c r="U229" s="131">
        <f t="shared" si="31"/>
        <v>5.0860000000000003</v>
      </c>
      <c r="V229" s="128">
        <f t="shared" si="31"/>
        <v>5.0860000000000003</v>
      </c>
      <c r="W229" s="128">
        <f t="shared" si="31"/>
        <v>5.0860000000000003</v>
      </c>
      <c r="X229" s="131">
        <f t="shared" si="31"/>
        <v>5.0860000000000003</v>
      </c>
      <c r="Y229" s="131">
        <f t="shared" si="31"/>
        <v>5.0860000000000003</v>
      </c>
      <c r="Z229" s="128">
        <f t="shared" si="28"/>
        <v>0.84766666666666668</v>
      </c>
      <c r="AA229" s="128"/>
      <c r="AB229" s="128"/>
      <c r="AC229" s="131"/>
      <c r="AD229" s="132"/>
      <c r="AE229" s="211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4">
        <f t="shared" ref="AO229:AO292" si="32">SUM(O229:Z229)</f>
        <v>50.859999999999992</v>
      </c>
    </row>
    <row r="230" spans="2:41" x14ac:dyDescent="0.3">
      <c r="B230" s="123" t="s">
        <v>28</v>
      </c>
      <c r="C230" s="123"/>
      <c r="D230" s="123"/>
      <c r="E230" s="123"/>
      <c r="F230" s="123"/>
      <c r="G230" s="123" t="s">
        <v>290</v>
      </c>
      <c r="H230" s="124" t="s">
        <v>289</v>
      </c>
      <c r="I230" s="125">
        <v>50.86</v>
      </c>
      <c r="J230" s="125">
        <v>50.86</v>
      </c>
      <c r="K230" s="126">
        <v>0.1</v>
      </c>
      <c r="L230" s="127"/>
      <c r="M230" s="128"/>
      <c r="N230" s="129"/>
      <c r="O230" s="128"/>
      <c r="P230" s="128">
        <f t="shared" si="30"/>
        <v>4.2383333333333333</v>
      </c>
      <c r="Q230" s="128">
        <f t="shared" si="31"/>
        <v>5.0860000000000003</v>
      </c>
      <c r="R230" s="128">
        <f t="shared" si="31"/>
        <v>5.0860000000000003</v>
      </c>
      <c r="S230" s="128">
        <f t="shared" si="31"/>
        <v>5.0860000000000003</v>
      </c>
      <c r="T230" s="130">
        <f t="shared" si="31"/>
        <v>5.0860000000000003</v>
      </c>
      <c r="U230" s="131">
        <f t="shared" si="31"/>
        <v>5.0860000000000003</v>
      </c>
      <c r="V230" s="128">
        <f t="shared" si="31"/>
        <v>5.0860000000000003</v>
      </c>
      <c r="W230" s="128">
        <f t="shared" si="31"/>
        <v>5.0860000000000003</v>
      </c>
      <c r="X230" s="131">
        <f t="shared" si="31"/>
        <v>5.0860000000000003</v>
      </c>
      <c r="Y230" s="131">
        <f t="shared" si="31"/>
        <v>5.0860000000000003</v>
      </c>
      <c r="Z230" s="128">
        <f t="shared" si="28"/>
        <v>0.84766666666666668</v>
      </c>
      <c r="AA230" s="128"/>
      <c r="AB230" s="128"/>
      <c r="AC230" s="131"/>
      <c r="AD230" s="132"/>
      <c r="AE230" s="211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4">
        <f t="shared" si="32"/>
        <v>50.859999999999992</v>
      </c>
    </row>
    <row r="231" spans="2:41" x14ac:dyDescent="0.3">
      <c r="B231" s="123" t="s">
        <v>28</v>
      </c>
      <c r="C231" s="123"/>
      <c r="D231" s="123"/>
      <c r="E231" s="123"/>
      <c r="F231" s="123"/>
      <c r="G231" s="123" t="s">
        <v>291</v>
      </c>
      <c r="H231" s="124" t="s">
        <v>289</v>
      </c>
      <c r="I231" s="125">
        <v>50.86</v>
      </c>
      <c r="J231" s="125">
        <v>50.86</v>
      </c>
      <c r="K231" s="126">
        <v>0.1</v>
      </c>
      <c r="L231" s="127"/>
      <c r="M231" s="128"/>
      <c r="N231" s="129"/>
      <c r="O231" s="128"/>
      <c r="P231" s="128">
        <f t="shared" si="30"/>
        <v>4.2383333333333333</v>
      </c>
      <c r="Q231" s="128">
        <f t="shared" si="31"/>
        <v>5.0860000000000003</v>
      </c>
      <c r="R231" s="128">
        <f t="shared" si="31"/>
        <v>5.0860000000000003</v>
      </c>
      <c r="S231" s="128">
        <f t="shared" si="31"/>
        <v>5.0860000000000003</v>
      </c>
      <c r="T231" s="130">
        <f t="shared" si="31"/>
        <v>5.0860000000000003</v>
      </c>
      <c r="U231" s="131">
        <f t="shared" si="31"/>
        <v>5.0860000000000003</v>
      </c>
      <c r="V231" s="128">
        <f t="shared" si="31"/>
        <v>5.0860000000000003</v>
      </c>
      <c r="W231" s="128">
        <f t="shared" si="31"/>
        <v>5.0860000000000003</v>
      </c>
      <c r="X231" s="131">
        <f t="shared" si="31"/>
        <v>5.0860000000000003</v>
      </c>
      <c r="Y231" s="131">
        <f t="shared" si="31"/>
        <v>5.0860000000000003</v>
      </c>
      <c r="Z231" s="128">
        <f t="shared" si="28"/>
        <v>0.84766666666666668</v>
      </c>
      <c r="AA231" s="128"/>
      <c r="AB231" s="128"/>
      <c r="AC231" s="131"/>
      <c r="AD231" s="132"/>
      <c r="AE231" s="211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4">
        <f t="shared" si="32"/>
        <v>50.859999999999992</v>
      </c>
    </row>
    <row r="232" spans="2:41" x14ac:dyDescent="0.3">
      <c r="B232" s="123" t="s">
        <v>28</v>
      </c>
      <c r="C232" s="123"/>
      <c r="D232" s="123"/>
      <c r="E232" s="123"/>
      <c r="F232" s="123"/>
      <c r="G232" s="123" t="s">
        <v>292</v>
      </c>
      <c r="H232" s="124" t="s">
        <v>289</v>
      </c>
      <c r="I232" s="125">
        <v>50.86</v>
      </c>
      <c r="J232" s="125">
        <v>50.86</v>
      </c>
      <c r="K232" s="126">
        <v>0.1</v>
      </c>
      <c r="L232" s="127"/>
      <c r="M232" s="128"/>
      <c r="N232" s="129"/>
      <c r="O232" s="128"/>
      <c r="P232" s="128">
        <f t="shared" si="30"/>
        <v>4.2383333333333333</v>
      </c>
      <c r="Q232" s="128">
        <f t="shared" si="31"/>
        <v>5.0860000000000003</v>
      </c>
      <c r="R232" s="128">
        <f t="shared" si="31"/>
        <v>5.0860000000000003</v>
      </c>
      <c r="S232" s="128">
        <f t="shared" si="31"/>
        <v>5.0860000000000003</v>
      </c>
      <c r="T232" s="130">
        <f t="shared" si="31"/>
        <v>5.0860000000000003</v>
      </c>
      <c r="U232" s="131">
        <f t="shared" si="31"/>
        <v>5.0860000000000003</v>
      </c>
      <c r="V232" s="128">
        <f t="shared" si="31"/>
        <v>5.0860000000000003</v>
      </c>
      <c r="W232" s="128">
        <f t="shared" si="31"/>
        <v>5.0860000000000003</v>
      </c>
      <c r="X232" s="131">
        <f t="shared" si="31"/>
        <v>5.0860000000000003</v>
      </c>
      <c r="Y232" s="131">
        <f t="shared" si="31"/>
        <v>5.0860000000000003</v>
      </c>
      <c r="Z232" s="128">
        <f t="shared" si="28"/>
        <v>0.84766666666666668</v>
      </c>
      <c r="AA232" s="128"/>
      <c r="AB232" s="128"/>
      <c r="AC232" s="131"/>
      <c r="AD232" s="132"/>
      <c r="AE232" s="211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4">
        <f t="shared" si="32"/>
        <v>50.859999999999992</v>
      </c>
    </row>
    <row r="233" spans="2:41" x14ac:dyDescent="0.3">
      <c r="B233" s="123" t="s">
        <v>28</v>
      </c>
      <c r="C233" s="123"/>
      <c r="D233" s="123"/>
      <c r="E233" s="123"/>
      <c r="F233" s="123"/>
      <c r="G233" s="123" t="s">
        <v>293</v>
      </c>
      <c r="H233" s="124" t="s">
        <v>289</v>
      </c>
      <c r="I233" s="125">
        <v>50.86</v>
      </c>
      <c r="J233" s="125">
        <v>50.86</v>
      </c>
      <c r="K233" s="126">
        <v>0.1</v>
      </c>
      <c r="L233" s="127"/>
      <c r="M233" s="128"/>
      <c r="N233" s="129"/>
      <c r="O233" s="128"/>
      <c r="P233" s="128">
        <f t="shared" si="30"/>
        <v>4.2383333333333333</v>
      </c>
      <c r="Q233" s="128">
        <f t="shared" si="31"/>
        <v>5.0860000000000003</v>
      </c>
      <c r="R233" s="128">
        <f t="shared" si="31"/>
        <v>5.0860000000000003</v>
      </c>
      <c r="S233" s="128">
        <f t="shared" si="31"/>
        <v>5.0860000000000003</v>
      </c>
      <c r="T233" s="130">
        <f t="shared" si="31"/>
        <v>5.0860000000000003</v>
      </c>
      <c r="U233" s="131">
        <f t="shared" si="31"/>
        <v>5.0860000000000003</v>
      </c>
      <c r="V233" s="128">
        <f t="shared" si="31"/>
        <v>5.0860000000000003</v>
      </c>
      <c r="W233" s="128">
        <f t="shared" si="31"/>
        <v>5.0860000000000003</v>
      </c>
      <c r="X233" s="131">
        <f t="shared" si="31"/>
        <v>5.0860000000000003</v>
      </c>
      <c r="Y233" s="131">
        <f t="shared" si="31"/>
        <v>5.0860000000000003</v>
      </c>
      <c r="Z233" s="128">
        <f t="shared" si="28"/>
        <v>0.84766666666666668</v>
      </c>
      <c r="AA233" s="128"/>
      <c r="AB233" s="128"/>
      <c r="AC233" s="131"/>
      <c r="AD233" s="132"/>
      <c r="AE233" s="211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4">
        <f t="shared" si="32"/>
        <v>50.859999999999992</v>
      </c>
    </row>
    <row r="234" spans="2:41" x14ac:dyDescent="0.3">
      <c r="B234" s="123" t="s">
        <v>28</v>
      </c>
      <c r="C234" s="123"/>
      <c r="D234" s="123"/>
      <c r="E234" s="123"/>
      <c r="F234" s="123"/>
      <c r="G234" s="123" t="s">
        <v>294</v>
      </c>
      <c r="H234" s="124" t="s">
        <v>289</v>
      </c>
      <c r="I234" s="125">
        <v>50.86</v>
      </c>
      <c r="J234" s="125">
        <v>50.86</v>
      </c>
      <c r="K234" s="126">
        <v>0.1</v>
      </c>
      <c r="L234" s="127"/>
      <c r="M234" s="128"/>
      <c r="N234" s="129"/>
      <c r="O234" s="128"/>
      <c r="P234" s="128">
        <f t="shared" si="30"/>
        <v>4.2383333333333333</v>
      </c>
      <c r="Q234" s="128">
        <f t="shared" si="31"/>
        <v>5.0860000000000003</v>
      </c>
      <c r="R234" s="128">
        <f t="shared" si="31"/>
        <v>5.0860000000000003</v>
      </c>
      <c r="S234" s="128">
        <f t="shared" si="31"/>
        <v>5.0860000000000003</v>
      </c>
      <c r="T234" s="130">
        <f t="shared" si="31"/>
        <v>5.0860000000000003</v>
      </c>
      <c r="U234" s="131">
        <f t="shared" si="31"/>
        <v>5.0860000000000003</v>
      </c>
      <c r="V234" s="128">
        <f t="shared" si="31"/>
        <v>5.0860000000000003</v>
      </c>
      <c r="W234" s="128">
        <f t="shared" si="31"/>
        <v>5.0860000000000003</v>
      </c>
      <c r="X234" s="131">
        <f t="shared" si="31"/>
        <v>5.0860000000000003</v>
      </c>
      <c r="Y234" s="131">
        <f t="shared" si="31"/>
        <v>5.0860000000000003</v>
      </c>
      <c r="Z234" s="128">
        <f t="shared" si="28"/>
        <v>0.84766666666666668</v>
      </c>
      <c r="AA234" s="128"/>
      <c r="AB234" s="128"/>
      <c r="AC234" s="131"/>
      <c r="AD234" s="132"/>
      <c r="AE234" s="211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4">
        <f t="shared" si="32"/>
        <v>50.859999999999992</v>
      </c>
    </row>
    <row r="235" spans="2:41" x14ac:dyDescent="0.3">
      <c r="B235" s="123" t="s">
        <v>28</v>
      </c>
      <c r="C235" s="123"/>
      <c r="D235" s="123"/>
      <c r="E235" s="123"/>
      <c r="F235" s="123"/>
      <c r="G235" s="123" t="s">
        <v>295</v>
      </c>
      <c r="H235" s="124" t="s">
        <v>289</v>
      </c>
      <c r="I235" s="125">
        <v>50.86</v>
      </c>
      <c r="J235" s="125">
        <v>50.86</v>
      </c>
      <c r="K235" s="126">
        <v>0.1</v>
      </c>
      <c r="L235" s="127"/>
      <c r="M235" s="128"/>
      <c r="N235" s="129"/>
      <c r="O235" s="128"/>
      <c r="P235" s="128">
        <f t="shared" si="30"/>
        <v>4.2383333333333333</v>
      </c>
      <c r="Q235" s="128">
        <f t="shared" si="31"/>
        <v>5.0860000000000003</v>
      </c>
      <c r="R235" s="128">
        <f t="shared" si="31"/>
        <v>5.0860000000000003</v>
      </c>
      <c r="S235" s="128">
        <f t="shared" si="31"/>
        <v>5.0860000000000003</v>
      </c>
      <c r="T235" s="130">
        <f t="shared" si="31"/>
        <v>5.0860000000000003</v>
      </c>
      <c r="U235" s="131">
        <f t="shared" si="31"/>
        <v>5.0860000000000003</v>
      </c>
      <c r="V235" s="128">
        <f t="shared" si="31"/>
        <v>5.0860000000000003</v>
      </c>
      <c r="W235" s="128">
        <f t="shared" si="31"/>
        <v>5.0860000000000003</v>
      </c>
      <c r="X235" s="131">
        <f t="shared" si="31"/>
        <v>5.0860000000000003</v>
      </c>
      <c r="Y235" s="131">
        <f t="shared" si="31"/>
        <v>5.0860000000000003</v>
      </c>
      <c r="Z235" s="128">
        <f t="shared" si="28"/>
        <v>0.84766666666666668</v>
      </c>
      <c r="AA235" s="128"/>
      <c r="AB235" s="128"/>
      <c r="AC235" s="131"/>
      <c r="AD235" s="132"/>
      <c r="AE235" s="211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4">
        <f t="shared" si="32"/>
        <v>50.859999999999992</v>
      </c>
    </row>
    <row r="236" spans="2:41" x14ac:dyDescent="0.3">
      <c r="B236" s="123" t="s">
        <v>28</v>
      </c>
      <c r="C236" s="123"/>
      <c r="D236" s="123"/>
      <c r="E236" s="123"/>
      <c r="F236" s="123"/>
      <c r="G236" s="123" t="s">
        <v>296</v>
      </c>
      <c r="H236" s="124" t="s">
        <v>289</v>
      </c>
      <c r="I236" s="125">
        <v>50.86</v>
      </c>
      <c r="J236" s="125">
        <v>50.86</v>
      </c>
      <c r="K236" s="126">
        <v>0.1</v>
      </c>
      <c r="L236" s="127"/>
      <c r="M236" s="128"/>
      <c r="N236" s="129"/>
      <c r="O236" s="128"/>
      <c r="P236" s="128">
        <f t="shared" si="30"/>
        <v>4.2383333333333333</v>
      </c>
      <c r="Q236" s="128">
        <f t="shared" si="31"/>
        <v>5.0860000000000003</v>
      </c>
      <c r="R236" s="128">
        <f t="shared" si="31"/>
        <v>5.0860000000000003</v>
      </c>
      <c r="S236" s="128">
        <f t="shared" si="31"/>
        <v>5.0860000000000003</v>
      </c>
      <c r="T236" s="130">
        <f t="shared" si="31"/>
        <v>5.0860000000000003</v>
      </c>
      <c r="U236" s="131">
        <f t="shared" si="31"/>
        <v>5.0860000000000003</v>
      </c>
      <c r="V236" s="128">
        <f t="shared" si="31"/>
        <v>5.0860000000000003</v>
      </c>
      <c r="W236" s="128">
        <f t="shared" si="31"/>
        <v>5.0860000000000003</v>
      </c>
      <c r="X236" s="131">
        <f t="shared" si="31"/>
        <v>5.0860000000000003</v>
      </c>
      <c r="Y236" s="131">
        <f t="shared" si="31"/>
        <v>5.0860000000000003</v>
      </c>
      <c r="Z236" s="128">
        <f t="shared" si="28"/>
        <v>0.84766666666666668</v>
      </c>
      <c r="AA236" s="128"/>
      <c r="AB236" s="128"/>
      <c r="AC236" s="131"/>
      <c r="AD236" s="132"/>
      <c r="AE236" s="211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4">
        <f t="shared" si="32"/>
        <v>50.859999999999992</v>
      </c>
    </row>
    <row r="237" spans="2:41" x14ac:dyDescent="0.3">
      <c r="B237" s="123" t="s">
        <v>28</v>
      </c>
      <c r="C237" s="123"/>
      <c r="D237" s="123"/>
      <c r="E237" s="123"/>
      <c r="F237" s="123"/>
      <c r="G237" s="123" t="s">
        <v>297</v>
      </c>
      <c r="H237" s="124" t="s">
        <v>289</v>
      </c>
      <c r="I237" s="125">
        <v>50.86</v>
      </c>
      <c r="J237" s="125">
        <v>50.86</v>
      </c>
      <c r="K237" s="126">
        <v>0.1</v>
      </c>
      <c r="L237" s="127"/>
      <c r="M237" s="128"/>
      <c r="N237" s="129"/>
      <c r="O237" s="128"/>
      <c r="P237" s="128">
        <f t="shared" si="30"/>
        <v>4.2383333333333333</v>
      </c>
      <c r="Q237" s="128">
        <f t="shared" si="31"/>
        <v>5.0860000000000003</v>
      </c>
      <c r="R237" s="128">
        <f t="shared" si="31"/>
        <v>5.0860000000000003</v>
      </c>
      <c r="S237" s="128">
        <f t="shared" si="31"/>
        <v>5.0860000000000003</v>
      </c>
      <c r="T237" s="130">
        <f t="shared" si="31"/>
        <v>5.0860000000000003</v>
      </c>
      <c r="U237" s="131">
        <f t="shared" si="31"/>
        <v>5.0860000000000003</v>
      </c>
      <c r="V237" s="128">
        <f t="shared" si="31"/>
        <v>5.0860000000000003</v>
      </c>
      <c r="W237" s="128">
        <f t="shared" si="31"/>
        <v>5.0860000000000003</v>
      </c>
      <c r="X237" s="131">
        <f t="shared" si="31"/>
        <v>5.0860000000000003</v>
      </c>
      <c r="Y237" s="131">
        <f t="shared" si="31"/>
        <v>5.0860000000000003</v>
      </c>
      <c r="Z237" s="128">
        <f t="shared" si="28"/>
        <v>0.84766666666666668</v>
      </c>
      <c r="AA237" s="128"/>
      <c r="AB237" s="128"/>
      <c r="AC237" s="131"/>
      <c r="AD237" s="132"/>
      <c r="AE237" s="211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4">
        <f t="shared" si="32"/>
        <v>50.859999999999992</v>
      </c>
    </row>
    <row r="238" spans="2:41" x14ac:dyDescent="0.3">
      <c r="B238" s="123" t="s">
        <v>28</v>
      </c>
      <c r="C238" s="123"/>
      <c r="D238" s="123"/>
      <c r="E238" s="123"/>
      <c r="F238" s="123"/>
      <c r="G238" s="123" t="s">
        <v>298</v>
      </c>
      <c r="H238" s="124" t="s">
        <v>289</v>
      </c>
      <c r="I238" s="125">
        <v>50.86</v>
      </c>
      <c r="J238" s="125">
        <v>50.86</v>
      </c>
      <c r="K238" s="126">
        <v>0.1</v>
      </c>
      <c r="L238" s="127"/>
      <c r="M238" s="128"/>
      <c r="N238" s="129"/>
      <c r="O238" s="128"/>
      <c r="P238" s="128">
        <f t="shared" si="30"/>
        <v>4.2383333333333333</v>
      </c>
      <c r="Q238" s="128">
        <f t="shared" si="31"/>
        <v>5.0860000000000003</v>
      </c>
      <c r="R238" s="128">
        <f t="shared" si="31"/>
        <v>5.0860000000000003</v>
      </c>
      <c r="S238" s="128">
        <f t="shared" si="31"/>
        <v>5.0860000000000003</v>
      </c>
      <c r="T238" s="130">
        <f t="shared" si="31"/>
        <v>5.0860000000000003</v>
      </c>
      <c r="U238" s="131">
        <f t="shared" si="31"/>
        <v>5.0860000000000003</v>
      </c>
      <c r="V238" s="128">
        <f t="shared" si="31"/>
        <v>5.0860000000000003</v>
      </c>
      <c r="W238" s="128">
        <f t="shared" si="31"/>
        <v>5.0860000000000003</v>
      </c>
      <c r="X238" s="131">
        <f t="shared" si="31"/>
        <v>5.0860000000000003</v>
      </c>
      <c r="Y238" s="131">
        <f t="shared" si="31"/>
        <v>5.0860000000000003</v>
      </c>
      <c r="Z238" s="128">
        <f t="shared" si="28"/>
        <v>0.84766666666666668</v>
      </c>
      <c r="AA238" s="128"/>
      <c r="AB238" s="128"/>
      <c r="AC238" s="131"/>
      <c r="AD238" s="132"/>
      <c r="AE238" s="211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4">
        <f t="shared" si="32"/>
        <v>50.859999999999992</v>
      </c>
    </row>
    <row r="239" spans="2:41" x14ac:dyDescent="0.3">
      <c r="B239" s="123" t="s">
        <v>28</v>
      </c>
      <c r="C239" s="123"/>
      <c r="D239" s="123"/>
      <c r="E239" s="123"/>
      <c r="F239" s="123"/>
      <c r="G239" s="123" t="s">
        <v>299</v>
      </c>
      <c r="H239" s="124" t="s">
        <v>289</v>
      </c>
      <c r="I239" s="125">
        <v>50.86</v>
      </c>
      <c r="J239" s="125">
        <v>50.86</v>
      </c>
      <c r="K239" s="126">
        <v>0.1</v>
      </c>
      <c r="L239" s="127"/>
      <c r="M239" s="128"/>
      <c r="N239" s="129"/>
      <c r="O239" s="128"/>
      <c r="P239" s="128">
        <f t="shared" si="30"/>
        <v>4.2383333333333333</v>
      </c>
      <c r="Q239" s="128">
        <f t="shared" si="31"/>
        <v>5.0860000000000003</v>
      </c>
      <c r="R239" s="128">
        <f t="shared" si="31"/>
        <v>5.0860000000000003</v>
      </c>
      <c r="S239" s="128">
        <f t="shared" si="31"/>
        <v>5.0860000000000003</v>
      </c>
      <c r="T239" s="130">
        <f t="shared" si="31"/>
        <v>5.0860000000000003</v>
      </c>
      <c r="U239" s="131">
        <f t="shared" si="31"/>
        <v>5.0860000000000003</v>
      </c>
      <c r="V239" s="128">
        <f t="shared" si="31"/>
        <v>5.0860000000000003</v>
      </c>
      <c r="W239" s="128">
        <f t="shared" si="31"/>
        <v>5.0860000000000003</v>
      </c>
      <c r="X239" s="131">
        <f t="shared" si="31"/>
        <v>5.0860000000000003</v>
      </c>
      <c r="Y239" s="131">
        <f t="shared" si="31"/>
        <v>5.0860000000000003</v>
      </c>
      <c r="Z239" s="128">
        <f t="shared" si="28"/>
        <v>0.84766666666666668</v>
      </c>
      <c r="AA239" s="128"/>
      <c r="AB239" s="128"/>
      <c r="AC239" s="131"/>
      <c r="AD239" s="132"/>
      <c r="AE239" s="211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4">
        <f t="shared" si="32"/>
        <v>50.859999999999992</v>
      </c>
    </row>
    <row r="240" spans="2:41" x14ac:dyDescent="0.3">
      <c r="B240" s="123" t="s">
        <v>28</v>
      </c>
      <c r="C240" s="123"/>
      <c r="D240" s="123"/>
      <c r="E240" s="123"/>
      <c r="F240" s="123"/>
      <c r="G240" s="123" t="s">
        <v>300</v>
      </c>
      <c r="H240" s="124" t="s">
        <v>289</v>
      </c>
      <c r="I240" s="125">
        <v>50.86</v>
      </c>
      <c r="J240" s="125">
        <v>50.86</v>
      </c>
      <c r="K240" s="126">
        <v>0.1</v>
      </c>
      <c r="L240" s="127"/>
      <c r="M240" s="128"/>
      <c r="N240" s="129"/>
      <c r="O240" s="128"/>
      <c r="P240" s="128">
        <f t="shared" si="30"/>
        <v>4.2383333333333333</v>
      </c>
      <c r="Q240" s="128">
        <f t="shared" si="31"/>
        <v>5.0860000000000003</v>
      </c>
      <c r="R240" s="128">
        <f t="shared" si="31"/>
        <v>5.0860000000000003</v>
      </c>
      <c r="S240" s="128">
        <f t="shared" si="31"/>
        <v>5.0860000000000003</v>
      </c>
      <c r="T240" s="130">
        <f t="shared" si="31"/>
        <v>5.0860000000000003</v>
      </c>
      <c r="U240" s="131">
        <f t="shared" si="31"/>
        <v>5.0860000000000003</v>
      </c>
      <c r="V240" s="128">
        <f t="shared" si="31"/>
        <v>5.0860000000000003</v>
      </c>
      <c r="W240" s="128">
        <f t="shared" si="31"/>
        <v>5.0860000000000003</v>
      </c>
      <c r="X240" s="131">
        <f t="shared" si="31"/>
        <v>5.0860000000000003</v>
      </c>
      <c r="Y240" s="131">
        <f t="shared" si="31"/>
        <v>5.0860000000000003</v>
      </c>
      <c r="Z240" s="128">
        <f t="shared" si="28"/>
        <v>0.84766666666666668</v>
      </c>
      <c r="AA240" s="128"/>
      <c r="AB240" s="128"/>
      <c r="AC240" s="131"/>
      <c r="AD240" s="132"/>
      <c r="AE240" s="211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4">
        <f t="shared" si="32"/>
        <v>50.859999999999992</v>
      </c>
    </row>
    <row r="241" spans="2:41" x14ac:dyDescent="0.3">
      <c r="B241" s="123" t="s">
        <v>28</v>
      </c>
      <c r="C241" s="123"/>
      <c r="D241" s="123"/>
      <c r="E241" s="123"/>
      <c r="F241" s="123"/>
      <c r="G241" s="123" t="s">
        <v>301</v>
      </c>
      <c r="H241" s="124" t="s">
        <v>289</v>
      </c>
      <c r="I241" s="125">
        <v>50.86</v>
      </c>
      <c r="J241" s="125">
        <v>50.86</v>
      </c>
      <c r="K241" s="126">
        <v>0.1</v>
      </c>
      <c r="L241" s="127"/>
      <c r="M241" s="128"/>
      <c r="N241" s="129"/>
      <c r="O241" s="128"/>
      <c r="P241" s="128">
        <f t="shared" si="30"/>
        <v>4.2383333333333333</v>
      </c>
      <c r="Q241" s="128">
        <f t="shared" ref="Q241:Y256" si="33">$J241/10</f>
        <v>5.0860000000000003</v>
      </c>
      <c r="R241" s="128">
        <f t="shared" si="33"/>
        <v>5.0860000000000003</v>
      </c>
      <c r="S241" s="128">
        <f t="shared" si="33"/>
        <v>5.0860000000000003</v>
      </c>
      <c r="T241" s="130">
        <f t="shared" si="33"/>
        <v>5.0860000000000003</v>
      </c>
      <c r="U241" s="131">
        <f t="shared" si="33"/>
        <v>5.0860000000000003</v>
      </c>
      <c r="V241" s="128">
        <f t="shared" si="33"/>
        <v>5.0860000000000003</v>
      </c>
      <c r="W241" s="128">
        <f t="shared" si="33"/>
        <v>5.0860000000000003</v>
      </c>
      <c r="X241" s="131">
        <f t="shared" si="33"/>
        <v>5.0860000000000003</v>
      </c>
      <c r="Y241" s="131">
        <f t="shared" si="33"/>
        <v>5.0860000000000003</v>
      </c>
      <c r="Z241" s="128">
        <f t="shared" si="28"/>
        <v>0.84766666666666668</v>
      </c>
      <c r="AA241" s="128"/>
      <c r="AB241" s="128"/>
      <c r="AC241" s="131"/>
      <c r="AD241" s="132"/>
      <c r="AE241" s="211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4">
        <f t="shared" si="32"/>
        <v>50.859999999999992</v>
      </c>
    </row>
    <row r="242" spans="2:41" x14ac:dyDescent="0.3">
      <c r="B242" s="123" t="s">
        <v>28</v>
      </c>
      <c r="C242" s="123"/>
      <c r="D242" s="123"/>
      <c r="E242" s="123"/>
      <c r="F242" s="123"/>
      <c r="G242" s="123" t="s">
        <v>302</v>
      </c>
      <c r="H242" s="124" t="s">
        <v>289</v>
      </c>
      <c r="I242" s="125">
        <v>50.86</v>
      </c>
      <c r="J242" s="125">
        <v>50.86</v>
      </c>
      <c r="K242" s="126">
        <v>0.1</v>
      </c>
      <c r="L242" s="127"/>
      <c r="M242" s="128"/>
      <c r="N242" s="129"/>
      <c r="O242" s="128"/>
      <c r="P242" s="128">
        <f t="shared" si="30"/>
        <v>4.2383333333333333</v>
      </c>
      <c r="Q242" s="128">
        <f t="shared" si="33"/>
        <v>5.0860000000000003</v>
      </c>
      <c r="R242" s="128">
        <f t="shared" si="33"/>
        <v>5.0860000000000003</v>
      </c>
      <c r="S242" s="128">
        <f t="shared" si="33"/>
        <v>5.0860000000000003</v>
      </c>
      <c r="T242" s="130">
        <f t="shared" si="33"/>
        <v>5.0860000000000003</v>
      </c>
      <c r="U242" s="131">
        <f t="shared" si="33"/>
        <v>5.0860000000000003</v>
      </c>
      <c r="V242" s="128">
        <f t="shared" si="33"/>
        <v>5.0860000000000003</v>
      </c>
      <c r="W242" s="128">
        <f t="shared" si="33"/>
        <v>5.0860000000000003</v>
      </c>
      <c r="X242" s="131">
        <f t="shared" si="33"/>
        <v>5.0860000000000003</v>
      </c>
      <c r="Y242" s="131">
        <f t="shared" si="33"/>
        <v>5.0860000000000003</v>
      </c>
      <c r="Z242" s="128">
        <f t="shared" si="28"/>
        <v>0.84766666666666668</v>
      </c>
      <c r="AA242" s="128"/>
      <c r="AB242" s="128"/>
      <c r="AC242" s="131"/>
      <c r="AD242" s="132"/>
      <c r="AE242" s="211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4">
        <f t="shared" si="32"/>
        <v>50.859999999999992</v>
      </c>
    </row>
    <row r="243" spans="2:41" x14ac:dyDescent="0.3">
      <c r="B243" s="123" t="s">
        <v>28</v>
      </c>
      <c r="C243" s="123"/>
      <c r="D243" s="123"/>
      <c r="E243" s="123"/>
      <c r="F243" s="123"/>
      <c r="G243" s="123" t="s">
        <v>303</v>
      </c>
      <c r="H243" s="124" t="s">
        <v>289</v>
      </c>
      <c r="I243" s="125">
        <v>50.86</v>
      </c>
      <c r="J243" s="125">
        <v>50.86</v>
      </c>
      <c r="K243" s="126">
        <v>0.1</v>
      </c>
      <c r="L243" s="127"/>
      <c r="M243" s="128"/>
      <c r="N243" s="129"/>
      <c r="O243" s="128"/>
      <c r="P243" s="128">
        <f t="shared" si="30"/>
        <v>4.2383333333333333</v>
      </c>
      <c r="Q243" s="128">
        <f t="shared" si="33"/>
        <v>5.0860000000000003</v>
      </c>
      <c r="R243" s="128">
        <f t="shared" si="33"/>
        <v>5.0860000000000003</v>
      </c>
      <c r="S243" s="128">
        <f t="shared" si="33"/>
        <v>5.0860000000000003</v>
      </c>
      <c r="T243" s="130">
        <f t="shared" si="33"/>
        <v>5.0860000000000003</v>
      </c>
      <c r="U243" s="131">
        <f t="shared" si="33"/>
        <v>5.0860000000000003</v>
      </c>
      <c r="V243" s="128">
        <f t="shared" si="33"/>
        <v>5.0860000000000003</v>
      </c>
      <c r="W243" s="128">
        <f t="shared" si="33"/>
        <v>5.0860000000000003</v>
      </c>
      <c r="X243" s="131">
        <f t="shared" si="33"/>
        <v>5.0860000000000003</v>
      </c>
      <c r="Y243" s="131">
        <f t="shared" si="33"/>
        <v>5.0860000000000003</v>
      </c>
      <c r="Z243" s="128">
        <f t="shared" si="28"/>
        <v>0.84766666666666668</v>
      </c>
      <c r="AA243" s="128"/>
      <c r="AB243" s="128"/>
      <c r="AC243" s="131"/>
      <c r="AD243" s="132"/>
      <c r="AE243" s="211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4">
        <f t="shared" si="32"/>
        <v>50.859999999999992</v>
      </c>
    </row>
    <row r="244" spans="2:41" x14ac:dyDescent="0.3">
      <c r="B244" s="123" t="s">
        <v>28</v>
      </c>
      <c r="C244" s="123"/>
      <c r="D244" s="123"/>
      <c r="E244" s="123"/>
      <c r="F244" s="123"/>
      <c r="G244" s="123" t="s">
        <v>304</v>
      </c>
      <c r="H244" s="124" t="s">
        <v>289</v>
      </c>
      <c r="I244" s="125">
        <v>50.86</v>
      </c>
      <c r="J244" s="125">
        <v>50.86</v>
      </c>
      <c r="K244" s="126">
        <v>0.1</v>
      </c>
      <c r="L244" s="127"/>
      <c r="M244" s="128"/>
      <c r="N244" s="129"/>
      <c r="O244" s="128"/>
      <c r="P244" s="128">
        <f t="shared" si="30"/>
        <v>4.2383333333333333</v>
      </c>
      <c r="Q244" s="128">
        <f t="shared" si="33"/>
        <v>5.0860000000000003</v>
      </c>
      <c r="R244" s="128">
        <f t="shared" si="33"/>
        <v>5.0860000000000003</v>
      </c>
      <c r="S244" s="128">
        <f t="shared" si="33"/>
        <v>5.0860000000000003</v>
      </c>
      <c r="T244" s="130">
        <f t="shared" si="33"/>
        <v>5.0860000000000003</v>
      </c>
      <c r="U244" s="131">
        <f t="shared" si="33"/>
        <v>5.0860000000000003</v>
      </c>
      <c r="V244" s="128">
        <f t="shared" si="33"/>
        <v>5.0860000000000003</v>
      </c>
      <c r="W244" s="128">
        <f t="shared" si="33"/>
        <v>5.0860000000000003</v>
      </c>
      <c r="X244" s="131">
        <f t="shared" si="33"/>
        <v>5.0860000000000003</v>
      </c>
      <c r="Y244" s="131">
        <f t="shared" si="33"/>
        <v>5.0860000000000003</v>
      </c>
      <c r="Z244" s="128">
        <f t="shared" si="28"/>
        <v>0.84766666666666668</v>
      </c>
      <c r="AA244" s="128"/>
      <c r="AB244" s="128"/>
      <c r="AC244" s="131"/>
      <c r="AD244" s="132"/>
      <c r="AE244" s="211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4">
        <f t="shared" si="32"/>
        <v>50.859999999999992</v>
      </c>
    </row>
    <row r="245" spans="2:41" x14ac:dyDescent="0.3">
      <c r="B245" s="123" t="s">
        <v>28</v>
      </c>
      <c r="C245" s="123"/>
      <c r="D245" s="123"/>
      <c r="E245" s="123"/>
      <c r="F245" s="123"/>
      <c r="G245" s="123" t="s">
        <v>305</v>
      </c>
      <c r="H245" s="124" t="s">
        <v>289</v>
      </c>
      <c r="I245" s="125">
        <v>50.86</v>
      </c>
      <c r="J245" s="125">
        <v>50.86</v>
      </c>
      <c r="K245" s="126">
        <v>0.1</v>
      </c>
      <c r="L245" s="127"/>
      <c r="M245" s="128"/>
      <c r="N245" s="129"/>
      <c r="O245" s="128"/>
      <c r="P245" s="128">
        <f t="shared" si="30"/>
        <v>4.2383333333333333</v>
      </c>
      <c r="Q245" s="128">
        <f t="shared" si="33"/>
        <v>5.0860000000000003</v>
      </c>
      <c r="R245" s="128">
        <f t="shared" si="33"/>
        <v>5.0860000000000003</v>
      </c>
      <c r="S245" s="128">
        <f t="shared" si="33"/>
        <v>5.0860000000000003</v>
      </c>
      <c r="T245" s="130">
        <f t="shared" si="33"/>
        <v>5.0860000000000003</v>
      </c>
      <c r="U245" s="131">
        <f t="shared" si="33"/>
        <v>5.0860000000000003</v>
      </c>
      <c r="V245" s="128">
        <f t="shared" si="33"/>
        <v>5.0860000000000003</v>
      </c>
      <c r="W245" s="128">
        <f t="shared" si="33"/>
        <v>5.0860000000000003</v>
      </c>
      <c r="X245" s="131">
        <f t="shared" si="33"/>
        <v>5.0860000000000003</v>
      </c>
      <c r="Y245" s="131">
        <f t="shared" si="33"/>
        <v>5.0860000000000003</v>
      </c>
      <c r="Z245" s="128">
        <f t="shared" si="28"/>
        <v>0.84766666666666668</v>
      </c>
      <c r="AA245" s="128"/>
      <c r="AB245" s="128"/>
      <c r="AC245" s="131"/>
      <c r="AD245" s="132"/>
      <c r="AE245" s="211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4">
        <f t="shared" si="32"/>
        <v>50.859999999999992</v>
      </c>
    </row>
    <row r="246" spans="2:41" x14ac:dyDescent="0.3">
      <c r="B246" s="123" t="s">
        <v>28</v>
      </c>
      <c r="C246" s="123"/>
      <c r="D246" s="123"/>
      <c r="E246" s="123"/>
      <c r="F246" s="123"/>
      <c r="G246" s="123" t="s">
        <v>306</v>
      </c>
      <c r="H246" s="124" t="s">
        <v>289</v>
      </c>
      <c r="I246" s="125">
        <v>50.86</v>
      </c>
      <c r="J246" s="125">
        <v>50.86</v>
      </c>
      <c r="K246" s="126">
        <v>0.1</v>
      </c>
      <c r="L246" s="127"/>
      <c r="M246" s="128"/>
      <c r="N246" s="129"/>
      <c r="O246" s="128"/>
      <c r="P246" s="128">
        <f t="shared" si="30"/>
        <v>4.2383333333333333</v>
      </c>
      <c r="Q246" s="128">
        <f t="shared" si="33"/>
        <v>5.0860000000000003</v>
      </c>
      <c r="R246" s="128">
        <f t="shared" si="33"/>
        <v>5.0860000000000003</v>
      </c>
      <c r="S246" s="128">
        <f t="shared" si="33"/>
        <v>5.0860000000000003</v>
      </c>
      <c r="T246" s="130">
        <f t="shared" si="33"/>
        <v>5.0860000000000003</v>
      </c>
      <c r="U246" s="131">
        <f t="shared" si="33"/>
        <v>5.0860000000000003</v>
      </c>
      <c r="V246" s="128">
        <f t="shared" si="33"/>
        <v>5.0860000000000003</v>
      </c>
      <c r="W246" s="128">
        <f t="shared" si="33"/>
        <v>5.0860000000000003</v>
      </c>
      <c r="X246" s="131">
        <f t="shared" si="33"/>
        <v>5.0860000000000003</v>
      </c>
      <c r="Y246" s="131">
        <f t="shared" si="33"/>
        <v>5.0860000000000003</v>
      </c>
      <c r="Z246" s="128">
        <f t="shared" si="28"/>
        <v>0.84766666666666668</v>
      </c>
      <c r="AA246" s="128"/>
      <c r="AB246" s="128"/>
      <c r="AC246" s="131"/>
      <c r="AD246" s="132"/>
      <c r="AE246" s="211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4">
        <f t="shared" si="32"/>
        <v>50.859999999999992</v>
      </c>
    </row>
    <row r="247" spans="2:41" x14ac:dyDescent="0.3">
      <c r="B247" s="123" t="s">
        <v>28</v>
      </c>
      <c r="C247" s="123"/>
      <c r="D247" s="123"/>
      <c r="E247" s="123"/>
      <c r="F247" s="123"/>
      <c r="G247" s="123" t="s">
        <v>307</v>
      </c>
      <c r="H247" s="124" t="s">
        <v>289</v>
      </c>
      <c r="I247" s="125">
        <v>50.86</v>
      </c>
      <c r="J247" s="125">
        <v>50.86</v>
      </c>
      <c r="K247" s="126">
        <v>0.1</v>
      </c>
      <c r="L247" s="127"/>
      <c r="M247" s="128"/>
      <c r="N247" s="129"/>
      <c r="O247" s="128"/>
      <c r="P247" s="128">
        <f t="shared" si="30"/>
        <v>4.2383333333333333</v>
      </c>
      <c r="Q247" s="128">
        <f t="shared" si="33"/>
        <v>5.0860000000000003</v>
      </c>
      <c r="R247" s="128">
        <f t="shared" si="33"/>
        <v>5.0860000000000003</v>
      </c>
      <c r="S247" s="128">
        <f t="shared" si="33"/>
        <v>5.0860000000000003</v>
      </c>
      <c r="T247" s="130">
        <f t="shared" si="33"/>
        <v>5.0860000000000003</v>
      </c>
      <c r="U247" s="131">
        <f t="shared" si="33"/>
        <v>5.0860000000000003</v>
      </c>
      <c r="V247" s="128">
        <f t="shared" si="33"/>
        <v>5.0860000000000003</v>
      </c>
      <c r="W247" s="128">
        <f t="shared" si="33"/>
        <v>5.0860000000000003</v>
      </c>
      <c r="X247" s="131">
        <f t="shared" si="33"/>
        <v>5.0860000000000003</v>
      </c>
      <c r="Y247" s="131">
        <f t="shared" si="33"/>
        <v>5.0860000000000003</v>
      </c>
      <c r="Z247" s="128">
        <f t="shared" si="28"/>
        <v>0.84766666666666668</v>
      </c>
      <c r="AA247" s="128"/>
      <c r="AB247" s="128"/>
      <c r="AC247" s="131"/>
      <c r="AD247" s="132"/>
      <c r="AE247" s="211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4">
        <f t="shared" si="32"/>
        <v>50.859999999999992</v>
      </c>
    </row>
    <row r="248" spans="2:41" x14ac:dyDescent="0.3">
      <c r="B248" s="123" t="s">
        <v>28</v>
      </c>
      <c r="C248" s="123"/>
      <c r="D248" s="123"/>
      <c r="E248" s="123"/>
      <c r="F248" s="123"/>
      <c r="G248" s="123" t="s">
        <v>308</v>
      </c>
      <c r="H248" s="124" t="s">
        <v>289</v>
      </c>
      <c r="I248" s="125">
        <v>50.86</v>
      </c>
      <c r="J248" s="125">
        <v>50.86</v>
      </c>
      <c r="K248" s="126">
        <v>0.1</v>
      </c>
      <c r="L248" s="127"/>
      <c r="M248" s="128"/>
      <c r="N248" s="129"/>
      <c r="O248" s="128"/>
      <c r="P248" s="128">
        <f t="shared" si="30"/>
        <v>4.2383333333333333</v>
      </c>
      <c r="Q248" s="128">
        <f t="shared" si="33"/>
        <v>5.0860000000000003</v>
      </c>
      <c r="R248" s="128">
        <f t="shared" si="33"/>
        <v>5.0860000000000003</v>
      </c>
      <c r="S248" s="128">
        <f t="shared" si="33"/>
        <v>5.0860000000000003</v>
      </c>
      <c r="T248" s="130">
        <f t="shared" si="33"/>
        <v>5.0860000000000003</v>
      </c>
      <c r="U248" s="131">
        <f t="shared" si="33"/>
        <v>5.0860000000000003</v>
      </c>
      <c r="V248" s="128">
        <f t="shared" si="33"/>
        <v>5.0860000000000003</v>
      </c>
      <c r="W248" s="128">
        <f t="shared" si="33"/>
        <v>5.0860000000000003</v>
      </c>
      <c r="X248" s="131">
        <f t="shared" si="33"/>
        <v>5.0860000000000003</v>
      </c>
      <c r="Y248" s="131">
        <f t="shared" si="33"/>
        <v>5.0860000000000003</v>
      </c>
      <c r="Z248" s="128">
        <f t="shared" si="28"/>
        <v>0.84766666666666668</v>
      </c>
      <c r="AA248" s="128"/>
      <c r="AB248" s="128"/>
      <c r="AC248" s="131"/>
      <c r="AD248" s="132"/>
      <c r="AE248" s="211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4">
        <f t="shared" si="32"/>
        <v>50.859999999999992</v>
      </c>
    </row>
    <row r="249" spans="2:41" x14ac:dyDescent="0.3">
      <c r="B249" s="123" t="s">
        <v>28</v>
      </c>
      <c r="C249" s="123"/>
      <c r="D249" s="123"/>
      <c r="E249" s="123"/>
      <c r="F249" s="123"/>
      <c r="G249" s="123" t="s">
        <v>309</v>
      </c>
      <c r="H249" s="124" t="s">
        <v>289</v>
      </c>
      <c r="I249" s="125">
        <v>50.86</v>
      </c>
      <c r="J249" s="125">
        <v>50.86</v>
      </c>
      <c r="K249" s="126">
        <v>0.1</v>
      </c>
      <c r="L249" s="127"/>
      <c r="M249" s="128"/>
      <c r="N249" s="129"/>
      <c r="O249" s="128"/>
      <c r="P249" s="128">
        <f t="shared" si="30"/>
        <v>4.2383333333333333</v>
      </c>
      <c r="Q249" s="128">
        <f t="shared" si="33"/>
        <v>5.0860000000000003</v>
      </c>
      <c r="R249" s="128">
        <f t="shared" si="33"/>
        <v>5.0860000000000003</v>
      </c>
      <c r="S249" s="128">
        <f t="shared" si="33"/>
        <v>5.0860000000000003</v>
      </c>
      <c r="T249" s="130">
        <f t="shared" si="33"/>
        <v>5.0860000000000003</v>
      </c>
      <c r="U249" s="131">
        <f t="shared" si="33"/>
        <v>5.0860000000000003</v>
      </c>
      <c r="V249" s="128">
        <f t="shared" si="33"/>
        <v>5.0860000000000003</v>
      </c>
      <c r="W249" s="128">
        <f t="shared" si="33"/>
        <v>5.0860000000000003</v>
      </c>
      <c r="X249" s="131">
        <f t="shared" si="33"/>
        <v>5.0860000000000003</v>
      </c>
      <c r="Y249" s="131">
        <f t="shared" si="33"/>
        <v>5.0860000000000003</v>
      </c>
      <c r="Z249" s="128">
        <f t="shared" si="28"/>
        <v>0.84766666666666668</v>
      </c>
      <c r="AA249" s="128"/>
      <c r="AB249" s="128"/>
      <c r="AC249" s="131"/>
      <c r="AD249" s="132"/>
      <c r="AE249" s="211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4">
        <f t="shared" si="32"/>
        <v>50.859999999999992</v>
      </c>
    </row>
    <row r="250" spans="2:41" x14ac:dyDescent="0.3">
      <c r="B250" s="123" t="s">
        <v>28</v>
      </c>
      <c r="C250" s="123"/>
      <c r="D250" s="123"/>
      <c r="E250" s="123"/>
      <c r="F250" s="123"/>
      <c r="G250" s="123" t="s">
        <v>310</v>
      </c>
      <c r="H250" s="124" t="s">
        <v>289</v>
      </c>
      <c r="I250" s="125">
        <v>50.86</v>
      </c>
      <c r="J250" s="125">
        <v>50.86</v>
      </c>
      <c r="K250" s="126">
        <v>0.1</v>
      </c>
      <c r="L250" s="127"/>
      <c r="M250" s="128"/>
      <c r="N250" s="129"/>
      <c r="O250" s="128"/>
      <c r="P250" s="128">
        <f t="shared" si="30"/>
        <v>4.2383333333333333</v>
      </c>
      <c r="Q250" s="128">
        <f t="shared" si="33"/>
        <v>5.0860000000000003</v>
      </c>
      <c r="R250" s="128">
        <f t="shared" si="33"/>
        <v>5.0860000000000003</v>
      </c>
      <c r="S250" s="128">
        <f t="shared" si="33"/>
        <v>5.0860000000000003</v>
      </c>
      <c r="T250" s="130">
        <f t="shared" si="33"/>
        <v>5.0860000000000003</v>
      </c>
      <c r="U250" s="131">
        <f t="shared" si="33"/>
        <v>5.0860000000000003</v>
      </c>
      <c r="V250" s="128">
        <f t="shared" si="33"/>
        <v>5.0860000000000003</v>
      </c>
      <c r="W250" s="128">
        <f t="shared" si="33"/>
        <v>5.0860000000000003</v>
      </c>
      <c r="X250" s="131">
        <f t="shared" si="33"/>
        <v>5.0860000000000003</v>
      </c>
      <c r="Y250" s="131">
        <f t="shared" si="33"/>
        <v>5.0860000000000003</v>
      </c>
      <c r="Z250" s="128">
        <f t="shared" si="28"/>
        <v>0.84766666666666668</v>
      </c>
      <c r="AA250" s="128"/>
      <c r="AB250" s="128"/>
      <c r="AC250" s="131"/>
      <c r="AD250" s="132"/>
      <c r="AE250" s="211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4">
        <f t="shared" si="32"/>
        <v>50.859999999999992</v>
      </c>
    </row>
    <row r="251" spans="2:41" x14ac:dyDescent="0.3">
      <c r="B251" s="123" t="s">
        <v>28</v>
      </c>
      <c r="C251" s="123"/>
      <c r="D251" s="123"/>
      <c r="E251" s="123"/>
      <c r="F251" s="123"/>
      <c r="G251" s="123" t="s">
        <v>311</v>
      </c>
      <c r="H251" s="124" t="s">
        <v>289</v>
      </c>
      <c r="I251" s="125">
        <v>50.86</v>
      </c>
      <c r="J251" s="125">
        <v>50.86</v>
      </c>
      <c r="K251" s="126">
        <v>0.1</v>
      </c>
      <c r="L251" s="127"/>
      <c r="M251" s="128"/>
      <c r="N251" s="129"/>
      <c r="O251" s="128"/>
      <c r="P251" s="128">
        <f t="shared" si="30"/>
        <v>4.2383333333333333</v>
      </c>
      <c r="Q251" s="128">
        <f t="shared" si="33"/>
        <v>5.0860000000000003</v>
      </c>
      <c r="R251" s="128">
        <f t="shared" si="33"/>
        <v>5.0860000000000003</v>
      </c>
      <c r="S251" s="128">
        <f t="shared" si="33"/>
        <v>5.0860000000000003</v>
      </c>
      <c r="T251" s="130">
        <f t="shared" si="33"/>
        <v>5.0860000000000003</v>
      </c>
      <c r="U251" s="131">
        <f t="shared" si="33"/>
        <v>5.0860000000000003</v>
      </c>
      <c r="V251" s="128">
        <f t="shared" si="33"/>
        <v>5.0860000000000003</v>
      </c>
      <c r="W251" s="128">
        <f t="shared" si="33"/>
        <v>5.0860000000000003</v>
      </c>
      <c r="X251" s="131">
        <f t="shared" si="33"/>
        <v>5.0860000000000003</v>
      </c>
      <c r="Y251" s="131">
        <f t="shared" si="33"/>
        <v>5.0860000000000003</v>
      </c>
      <c r="Z251" s="128">
        <f t="shared" si="28"/>
        <v>0.84766666666666668</v>
      </c>
      <c r="AA251" s="128"/>
      <c r="AB251" s="128"/>
      <c r="AC251" s="131"/>
      <c r="AD251" s="132"/>
      <c r="AE251" s="211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4">
        <f t="shared" si="32"/>
        <v>50.859999999999992</v>
      </c>
    </row>
    <row r="252" spans="2:41" x14ac:dyDescent="0.3">
      <c r="B252" s="123" t="s">
        <v>28</v>
      </c>
      <c r="C252" s="123"/>
      <c r="D252" s="123"/>
      <c r="E252" s="123"/>
      <c r="F252" s="123"/>
      <c r="G252" s="123" t="s">
        <v>312</v>
      </c>
      <c r="H252" s="124" t="s">
        <v>289</v>
      </c>
      <c r="I252" s="125">
        <v>50.86</v>
      </c>
      <c r="J252" s="125">
        <v>50.86</v>
      </c>
      <c r="K252" s="126">
        <v>0.1</v>
      </c>
      <c r="L252" s="127"/>
      <c r="M252" s="128"/>
      <c r="N252" s="129"/>
      <c r="O252" s="128"/>
      <c r="P252" s="128">
        <f t="shared" si="30"/>
        <v>4.2383333333333333</v>
      </c>
      <c r="Q252" s="128">
        <f t="shared" si="33"/>
        <v>5.0860000000000003</v>
      </c>
      <c r="R252" s="128">
        <f t="shared" si="33"/>
        <v>5.0860000000000003</v>
      </c>
      <c r="S252" s="128">
        <f t="shared" si="33"/>
        <v>5.0860000000000003</v>
      </c>
      <c r="T252" s="130">
        <f t="shared" si="33"/>
        <v>5.0860000000000003</v>
      </c>
      <c r="U252" s="131">
        <f t="shared" si="33"/>
        <v>5.0860000000000003</v>
      </c>
      <c r="V252" s="128">
        <f t="shared" si="33"/>
        <v>5.0860000000000003</v>
      </c>
      <c r="W252" s="128">
        <f t="shared" si="33"/>
        <v>5.0860000000000003</v>
      </c>
      <c r="X252" s="131">
        <f t="shared" si="33"/>
        <v>5.0860000000000003</v>
      </c>
      <c r="Y252" s="131">
        <f t="shared" si="33"/>
        <v>5.0860000000000003</v>
      </c>
      <c r="Z252" s="128">
        <f t="shared" si="28"/>
        <v>0.84766666666666668</v>
      </c>
      <c r="AA252" s="128"/>
      <c r="AB252" s="128"/>
      <c r="AC252" s="131"/>
      <c r="AD252" s="132"/>
      <c r="AE252" s="211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4">
        <f t="shared" si="32"/>
        <v>50.859999999999992</v>
      </c>
    </row>
    <row r="253" spans="2:41" x14ac:dyDescent="0.3">
      <c r="B253" s="123" t="s">
        <v>28</v>
      </c>
      <c r="C253" s="123"/>
      <c r="D253" s="123"/>
      <c r="E253" s="123"/>
      <c r="F253" s="123"/>
      <c r="G253" s="123" t="s">
        <v>313</v>
      </c>
      <c r="H253" s="124" t="s">
        <v>289</v>
      </c>
      <c r="I253" s="125">
        <v>50.86</v>
      </c>
      <c r="J253" s="125">
        <v>50.86</v>
      </c>
      <c r="K253" s="126">
        <v>0.1</v>
      </c>
      <c r="L253" s="127"/>
      <c r="M253" s="128"/>
      <c r="N253" s="129"/>
      <c r="O253" s="128"/>
      <c r="P253" s="128">
        <f t="shared" si="30"/>
        <v>4.2383333333333333</v>
      </c>
      <c r="Q253" s="128">
        <f t="shared" si="33"/>
        <v>5.0860000000000003</v>
      </c>
      <c r="R253" s="128">
        <f t="shared" si="33"/>
        <v>5.0860000000000003</v>
      </c>
      <c r="S253" s="128">
        <f t="shared" si="33"/>
        <v>5.0860000000000003</v>
      </c>
      <c r="T253" s="130">
        <f t="shared" si="33"/>
        <v>5.0860000000000003</v>
      </c>
      <c r="U253" s="131">
        <f t="shared" si="33"/>
        <v>5.0860000000000003</v>
      </c>
      <c r="V253" s="128">
        <f t="shared" si="33"/>
        <v>5.0860000000000003</v>
      </c>
      <c r="W253" s="128">
        <f t="shared" si="33"/>
        <v>5.0860000000000003</v>
      </c>
      <c r="X253" s="131">
        <f t="shared" si="33"/>
        <v>5.0860000000000003</v>
      </c>
      <c r="Y253" s="131">
        <f t="shared" si="33"/>
        <v>5.0860000000000003</v>
      </c>
      <c r="Z253" s="128">
        <f t="shared" si="28"/>
        <v>0.84766666666666668</v>
      </c>
      <c r="AA253" s="128"/>
      <c r="AB253" s="128"/>
      <c r="AC253" s="131"/>
      <c r="AD253" s="132"/>
      <c r="AE253" s="211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4">
        <f t="shared" si="32"/>
        <v>50.859999999999992</v>
      </c>
    </row>
    <row r="254" spans="2:41" x14ac:dyDescent="0.3">
      <c r="B254" s="123" t="s">
        <v>28</v>
      </c>
      <c r="C254" s="123"/>
      <c r="D254" s="123"/>
      <c r="E254" s="123"/>
      <c r="F254" s="123"/>
      <c r="G254" s="123" t="s">
        <v>314</v>
      </c>
      <c r="H254" s="124" t="s">
        <v>289</v>
      </c>
      <c r="I254" s="125">
        <v>50.86</v>
      </c>
      <c r="J254" s="125">
        <v>50.86</v>
      </c>
      <c r="K254" s="126">
        <v>0.1</v>
      </c>
      <c r="L254" s="127"/>
      <c r="M254" s="128"/>
      <c r="N254" s="129"/>
      <c r="O254" s="128"/>
      <c r="P254" s="128">
        <f t="shared" si="30"/>
        <v>4.2383333333333333</v>
      </c>
      <c r="Q254" s="128">
        <f t="shared" si="33"/>
        <v>5.0860000000000003</v>
      </c>
      <c r="R254" s="128">
        <f t="shared" si="33"/>
        <v>5.0860000000000003</v>
      </c>
      <c r="S254" s="128">
        <f t="shared" si="33"/>
        <v>5.0860000000000003</v>
      </c>
      <c r="T254" s="130">
        <f t="shared" si="33"/>
        <v>5.0860000000000003</v>
      </c>
      <c r="U254" s="131">
        <f t="shared" si="33"/>
        <v>5.0860000000000003</v>
      </c>
      <c r="V254" s="128">
        <f t="shared" si="33"/>
        <v>5.0860000000000003</v>
      </c>
      <c r="W254" s="128">
        <f t="shared" si="33"/>
        <v>5.0860000000000003</v>
      </c>
      <c r="X254" s="131">
        <f t="shared" si="33"/>
        <v>5.0860000000000003</v>
      </c>
      <c r="Y254" s="131">
        <f t="shared" si="33"/>
        <v>5.0860000000000003</v>
      </c>
      <c r="Z254" s="128">
        <f t="shared" si="28"/>
        <v>0.84766666666666668</v>
      </c>
      <c r="AA254" s="128"/>
      <c r="AB254" s="128"/>
      <c r="AC254" s="131"/>
      <c r="AD254" s="132"/>
      <c r="AE254" s="211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4">
        <f t="shared" si="32"/>
        <v>50.859999999999992</v>
      </c>
    </row>
    <row r="255" spans="2:41" x14ac:dyDescent="0.3">
      <c r="B255" s="123" t="s">
        <v>28</v>
      </c>
      <c r="C255" s="123"/>
      <c r="D255" s="123"/>
      <c r="E255" s="123"/>
      <c r="F255" s="123"/>
      <c r="G255" s="123" t="s">
        <v>315</v>
      </c>
      <c r="H255" s="124" t="s">
        <v>289</v>
      </c>
      <c r="I255" s="125">
        <v>50.86</v>
      </c>
      <c r="J255" s="125">
        <v>50.86</v>
      </c>
      <c r="K255" s="126">
        <v>0.1</v>
      </c>
      <c r="L255" s="127"/>
      <c r="M255" s="128"/>
      <c r="N255" s="129"/>
      <c r="O255" s="128"/>
      <c r="P255" s="128">
        <f t="shared" si="30"/>
        <v>4.2383333333333333</v>
      </c>
      <c r="Q255" s="128">
        <f t="shared" si="33"/>
        <v>5.0860000000000003</v>
      </c>
      <c r="R255" s="128">
        <f t="shared" si="33"/>
        <v>5.0860000000000003</v>
      </c>
      <c r="S255" s="128">
        <f t="shared" si="33"/>
        <v>5.0860000000000003</v>
      </c>
      <c r="T255" s="130">
        <f t="shared" si="33"/>
        <v>5.0860000000000003</v>
      </c>
      <c r="U255" s="131">
        <f t="shared" si="33"/>
        <v>5.0860000000000003</v>
      </c>
      <c r="V255" s="128">
        <f t="shared" si="33"/>
        <v>5.0860000000000003</v>
      </c>
      <c r="W255" s="128">
        <f t="shared" si="33"/>
        <v>5.0860000000000003</v>
      </c>
      <c r="X255" s="131">
        <f t="shared" si="33"/>
        <v>5.0860000000000003</v>
      </c>
      <c r="Y255" s="131">
        <f t="shared" si="33"/>
        <v>5.0860000000000003</v>
      </c>
      <c r="Z255" s="128">
        <f t="shared" si="28"/>
        <v>0.84766666666666668</v>
      </c>
      <c r="AA255" s="128"/>
      <c r="AB255" s="128"/>
      <c r="AC255" s="131"/>
      <c r="AD255" s="132"/>
      <c r="AE255" s="211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4">
        <f t="shared" si="32"/>
        <v>50.859999999999992</v>
      </c>
    </row>
    <row r="256" spans="2:41" x14ac:dyDescent="0.3">
      <c r="B256" s="123" t="s">
        <v>28</v>
      </c>
      <c r="C256" s="123"/>
      <c r="D256" s="123"/>
      <c r="E256" s="123"/>
      <c r="F256" s="123"/>
      <c r="G256" s="123" t="s">
        <v>316</v>
      </c>
      <c r="H256" s="124" t="s">
        <v>289</v>
      </c>
      <c r="I256" s="125">
        <v>50.86</v>
      </c>
      <c r="J256" s="125">
        <v>50.86</v>
      </c>
      <c r="K256" s="126">
        <v>0.1</v>
      </c>
      <c r="L256" s="127"/>
      <c r="M256" s="128"/>
      <c r="N256" s="129"/>
      <c r="O256" s="128"/>
      <c r="P256" s="128">
        <f t="shared" si="30"/>
        <v>4.2383333333333333</v>
      </c>
      <c r="Q256" s="128">
        <f t="shared" si="33"/>
        <v>5.0860000000000003</v>
      </c>
      <c r="R256" s="128">
        <f t="shared" si="33"/>
        <v>5.0860000000000003</v>
      </c>
      <c r="S256" s="128">
        <f t="shared" si="33"/>
        <v>5.0860000000000003</v>
      </c>
      <c r="T256" s="130">
        <f t="shared" si="33"/>
        <v>5.0860000000000003</v>
      </c>
      <c r="U256" s="131">
        <f t="shared" si="33"/>
        <v>5.0860000000000003</v>
      </c>
      <c r="V256" s="128">
        <f t="shared" si="33"/>
        <v>5.0860000000000003</v>
      </c>
      <c r="W256" s="128">
        <f t="shared" si="33"/>
        <v>5.0860000000000003</v>
      </c>
      <c r="X256" s="131">
        <f t="shared" si="33"/>
        <v>5.0860000000000003</v>
      </c>
      <c r="Y256" s="131">
        <f t="shared" si="33"/>
        <v>5.0860000000000003</v>
      </c>
      <c r="Z256" s="128">
        <f t="shared" si="28"/>
        <v>0.84766666666666668</v>
      </c>
      <c r="AA256" s="128"/>
      <c r="AB256" s="128"/>
      <c r="AC256" s="131"/>
      <c r="AD256" s="132"/>
      <c r="AE256" s="211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4">
        <f t="shared" si="32"/>
        <v>50.859999999999992</v>
      </c>
    </row>
    <row r="257" spans="2:41" x14ac:dyDescent="0.3">
      <c r="B257" s="123" t="s">
        <v>28</v>
      </c>
      <c r="C257" s="123"/>
      <c r="D257" s="123"/>
      <c r="E257" s="123"/>
      <c r="F257" s="123"/>
      <c r="G257" s="123" t="s">
        <v>317</v>
      </c>
      <c r="H257" s="124" t="s">
        <v>289</v>
      </c>
      <c r="I257" s="125">
        <v>50.86</v>
      </c>
      <c r="J257" s="125">
        <v>50.86</v>
      </c>
      <c r="K257" s="126">
        <v>0.1</v>
      </c>
      <c r="L257" s="127"/>
      <c r="M257" s="128"/>
      <c r="N257" s="129"/>
      <c r="O257" s="128"/>
      <c r="P257" s="128">
        <f t="shared" si="30"/>
        <v>4.2383333333333333</v>
      </c>
      <c r="Q257" s="128">
        <f t="shared" ref="Q257:Y285" si="34">$J257/10</f>
        <v>5.0860000000000003</v>
      </c>
      <c r="R257" s="128">
        <f t="shared" si="34"/>
        <v>5.0860000000000003</v>
      </c>
      <c r="S257" s="128">
        <f t="shared" si="34"/>
        <v>5.0860000000000003</v>
      </c>
      <c r="T257" s="130">
        <f t="shared" si="34"/>
        <v>5.0860000000000003</v>
      </c>
      <c r="U257" s="131">
        <f t="shared" si="34"/>
        <v>5.0860000000000003</v>
      </c>
      <c r="V257" s="128">
        <f t="shared" si="34"/>
        <v>5.0860000000000003</v>
      </c>
      <c r="W257" s="128">
        <f t="shared" si="34"/>
        <v>5.0860000000000003</v>
      </c>
      <c r="X257" s="131">
        <f t="shared" si="34"/>
        <v>5.0860000000000003</v>
      </c>
      <c r="Y257" s="131">
        <f t="shared" si="34"/>
        <v>5.0860000000000003</v>
      </c>
      <c r="Z257" s="128">
        <f t="shared" si="28"/>
        <v>0.84766666666666668</v>
      </c>
      <c r="AA257" s="128"/>
      <c r="AB257" s="128"/>
      <c r="AC257" s="131"/>
      <c r="AD257" s="132"/>
      <c r="AE257" s="211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4">
        <f t="shared" si="32"/>
        <v>50.859999999999992</v>
      </c>
    </row>
    <row r="258" spans="2:41" x14ac:dyDescent="0.3">
      <c r="B258" s="123" t="s">
        <v>28</v>
      </c>
      <c r="C258" s="123"/>
      <c r="D258" s="123"/>
      <c r="E258" s="123"/>
      <c r="F258" s="123"/>
      <c r="G258" s="123" t="s">
        <v>318</v>
      </c>
      <c r="H258" s="124" t="s">
        <v>289</v>
      </c>
      <c r="I258" s="125">
        <v>50.86</v>
      </c>
      <c r="J258" s="125">
        <v>50.86</v>
      </c>
      <c r="K258" s="126">
        <v>0.1</v>
      </c>
      <c r="L258" s="127"/>
      <c r="M258" s="128"/>
      <c r="N258" s="129"/>
      <c r="O258" s="128"/>
      <c r="P258" s="128">
        <f t="shared" si="30"/>
        <v>4.2383333333333333</v>
      </c>
      <c r="Q258" s="128">
        <f t="shared" si="34"/>
        <v>5.0860000000000003</v>
      </c>
      <c r="R258" s="128">
        <f t="shared" si="34"/>
        <v>5.0860000000000003</v>
      </c>
      <c r="S258" s="128">
        <f t="shared" si="34"/>
        <v>5.0860000000000003</v>
      </c>
      <c r="T258" s="130">
        <f t="shared" si="34"/>
        <v>5.0860000000000003</v>
      </c>
      <c r="U258" s="131">
        <f t="shared" si="34"/>
        <v>5.0860000000000003</v>
      </c>
      <c r="V258" s="128">
        <f t="shared" si="34"/>
        <v>5.0860000000000003</v>
      </c>
      <c r="W258" s="128">
        <f t="shared" si="34"/>
        <v>5.0860000000000003</v>
      </c>
      <c r="X258" s="131">
        <f t="shared" si="34"/>
        <v>5.0860000000000003</v>
      </c>
      <c r="Y258" s="131">
        <f t="shared" si="34"/>
        <v>5.0860000000000003</v>
      </c>
      <c r="Z258" s="128">
        <f t="shared" si="28"/>
        <v>0.84766666666666668</v>
      </c>
      <c r="AA258" s="128"/>
      <c r="AB258" s="128"/>
      <c r="AC258" s="131"/>
      <c r="AD258" s="132"/>
      <c r="AE258" s="211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4">
        <f t="shared" si="32"/>
        <v>50.859999999999992</v>
      </c>
    </row>
    <row r="259" spans="2:41" x14ac:dyDescent="0.3">
      <c r="B259" s="123" t="s">
        <v>28</v>
      </c>
      <c r="C259" s="123"/>
      <c r="D259" s="123"/>
      <c r="E259" s="123"/>
      <c r="F259" s="123"/>
      <c r="G259" s="123" t="s">
        <v>319</v>
      </c>
      <c r="H259" s="124" t="s">
        <v>289</v>
      </c>
      <c r="I259" s="125">
        <v>50.86</v>
      </c>
      <c r="J259" s="125">
        <v>50.86</v>
      </c>
      <c r="K259" s="126">
        <v>0.1</v>
      </c>
      <c r="L259" s="127"/>
      <c r="M259" s="128"/>
      <c r="N259" s="129"/>
      <c r="O259" s="128"/>
      <c r="P259" s="128">
        <f t="shared" si="30"/>
        <v>4.2383333333333333</v>
      </c>
      <c r="Q259" s="128">
        <f t="shared" si="34"/>
        <v>5.0860000000000003</v>
      </c>
      <c r="R259" s="128">
        <f t="shared" si="34"/>
        <v>5.0860000000000003</v>
      </c>
      <c r="S259" s="128">
        <f t="shared" si="34"/>
        <v>5.0860000000000003</v>
      </c>
      <c r="T259" s="130">
        <f t="shared" si="34"/>
        <v>5.0860000000000003</v>
      </c>
      <c r="U259" s="131">
        <f t="shared" si="34"/>
        <v>5.0860000000000003</v>
      </c>
      <c r="V259" s="128">
        <f t="shared" si="34"/>
        <v>5.0860000000000003</v>
      </c>
      <c r="W259" s="128">
        <f t="shared" si="34"/>
        <v>5.0860000000000003</v>
      </c>
      <c r="X259" s="131">
        <f t="shared" si="34"/>
        <v>5.0860000000000003</v>
      </c>
      <c r="Y259" s="131">
        <f t="shared" si="34"/>
        <v>5.0860000000000003</v>
      </c>
      <c r="Z259" s="128">
        <f t="shared" si="28"/>
        <v>0.84766666666666668</v>
      </c>
      <c r="AA259" s="128"/>
      <c r="AB259" s="128"/>
      <c r="AC259" s="131"/>
      <c r="AD259" s="132"/>
      <c r="AE259" s="211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4">
        <f t="shared" si="32"/>
        <v>50.859999999999992</v>
      </c>
    </row>
    <row r="260" spans="2:41" x14ac:dyDescent="0.3">
      <c r="B260" s="123" t="s">
        <v>28</v>
      </c>
      <c r="C260" s="123"/>
      <c r="D260" s="123"/>
      <c r="E260" s="123"/>
      <c r="F260" s="123"/>
      <c r="G260" s="123" t="s">
        <v>320</v>
      </c>
      <c r="H260" s="124" t="s">
        <v>289</v>
      </c>
      <c r="I260" s="125">
        <v>50.86</v>
      </c>
      <c r="J260" s="125">
        <v>50.86</v>
      </c>
      <c r="K260" s="126">
        <v>0.1</v>
      </c>
      <c r="L260" s="127"/>
      <c r="M260" s="128"/>
      <c r="N260" s="129"/>
      <c r="O260" s="128"/>
      <c r="P260" s="128">
        <f t="shared" si="30"/>
        <v>4.2383333333333333</v>
      </c>
      <c r="Q260" s="128">
        <f t="shared" si="34"/>
        <v>5.0860000000000003</v>
      </c>
      <c r="R260" s="128">
        <f t="shared" si="34"/>
        <v>5.0860000000000003</v>
      </c>
      <c r="S260" s="128">
        <f t="shared" si="34"/>
        <v>5.0860000000000003</v>
      </c>
      <c r="T260" s="130">
        <f t="shared" si="34"/>
        <v>5.0860000000000003</v>
      </c>
      <c r="U260" s="131">
        <f t="shared" si="34"/>
        <v>5.0860000000000003</v>
      </c>
      <c r="V260" s="128">
        <f t="shared" si="34"/>
        <v>5.0860000000000003</v>
      </c>
      <c r="W260" s="128">
        <f t="shared" si="34"/>
        <v>5.0860000000000003</v>
      </c>
      <c r="X260" s="131">
        <f t="shared" si="34"/>
        <v>5.0860000000000003</v>
      </c>
      <c r="Y260" s="131">
        <f t="shared" si="34"/>
        <v>5.0860000000000003</v>
      </c>
      <c r="Z260" s="128">
        <f t="shared" si="28"/>
        <v>0.84766666666666668</v>
      </c>
      <c r="AA260" s="128"/>
      <c r="AB260" s="128"/>
      <c r="AC260" s="131"/>
      <c r="AD260" s="132"/>
      <c r="AE260" s="211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4">
        <f t="shared" si="32"/>
        <v>50.859999999999992</v>
      </c>
    </row>
    <row r="261" spans="2:41" x14ac:dyDescent="0.3">
      <c r="B261" s="123" t="s">
        <v>28</v>
      </c>
      <c r="C261" s="123"/>
      <c r="D261" s="123"/>
      <c r="E261" s="123"/>
      <c r="F261" s="123"/>
      <c r="G261" s="123" t="s">
        <v>321</v>
      </c>
      <c r="H261" s="124" t="s">
        <v>289</v>
      </c>
      <c r="I261" s="125">
        <v>50.86</v>
      </c>
      <c r="J261" s="125">
        <v>50.86</v>
      </c>
      <c r="K261" s="126">
        <v>0.1</v>
      </c>
      <c r="L261" s="127"/>
      <c r="M261" s="128"/>
      <c r="N261" s="129"/>
      <c r="O261" s="128"/>
      <c r="P261" s="128">
        <f t="shared" si="30"/>
        <v>4.2383333333333333</v>
      </c>
      <c r="Q261" s="128">
        <f t="shared" si="34"/>
        <v>5.0860000000000003</v>
      </c>
      <c r="R261" s="128">
        <f t="shared" si="34"/>
        <v>5.0860000000000003</v>
      </c>
      <c r="S261" s="128">
        <f t="shared" si="34"/>
        <v>5.0860000000000003</v>
      </c>
      <c r="T261" s="130">
        <f t="shared" si="34"/>
        <v>5.0860000000000003</v>
      </c>
      <c r="U261" s="131">
        <f t="shared" si="34"/>
        <v>5.0860000000000003</v>
      </c>
      <c r="V261" s="128">
        <f t="shared" si="34"/>
        <v>5.0860000000000003</v>
      </c>
      <c r="W261" s="128">
        <f t="shared" si="34"/>
        <v>5.0860000000000003</v>
      </c>
      <c r="X261" s="131">
        <f t="shared" si="34"/>
        <v>5.0860000000000003</v>
      </c>
      <c r="Y261" s="131">
        <f t="shared" si="34"/>
        <v>5.0860000000000003</v>
      </c>
      <c r="Z261" s="128">
        <f t="shared" si="28"/>
        <v>0.84766666666666668</v>
      </c>
      <c r="AA261" s="128"/>
      <c r="AB261" s="128"/>
      <c r="AC261" s="131"/>
      <c r="AD261" s="132"/>
      <c r="AE261" s="211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4">
        <f t="shared" si="32"/>
        <v>50.859999999999992</v>
      </c>
    </row>
    <row r="262" spans="2:41" x14ac:dyDescent="0.3">
      <c r="B262" s="123" t="s">
        <v>28</v>
      </c>
      <c r="C262" s="123"/>
      <c r="D262" s="123"/>
      <c r="E262" s="123"/>
      <c r="F262" s="123"/>
      <c r="G262" s="123" t="s">
        <v>322</v>
      </c>
      <c r="H262" s="124" t="s">
        <v>289</v>
      </c>
      <c r="I262" s="125">
        <v>50.86</v>
      </c>
      <c r="J262" s="125">
        <v>50.86</v>
      </c>
      <c r="K262" s="126">
        <v>0.1</v>
      </c>
      <c r="L262" s="127"/>
      <c r="M262" s="128"/>
      <c r="N262" s="129"/>
      <c r="O262" s="128"/>
      <c r="P262" s="128">
        <f t="shared" si="30"/>
        <v>4.2383333333333333</v>
      </c>
      <c r="Q262" s="128">
        <f t="shared" si="34"/>
        <v>5.0860000000000003</v>
      </c>
      <c r="R262" s="128">
        <f t="shared" si="34"/>
        <v>5.0860000000000003</v>
      </c>
      <c r="S262" s="128">
        <f t="shared" si="34"/>
        <v>5.0860000000000003</v>
      </c>
      <c r="T262" s="130">
        <f t="shared" si="34"/>
        <v>5.0860000000000003</v>
      </c>
      <c r="U262" s="131">
        <f t="shared" si="34"/>
        <v>5.0860000000000003</v>
      </c>
      <c r="V262" s="128">
        <f t="shared" si="34"/>
        <v>5.0860000000000003</v>
      </c>
      <c r="W262" s="128">
        <f t="shared" si="34"/>
        <v>5.0860000000000003</v>
      </c>
      <c r="X262" s="131">
        <f t="shared" si="34"/>
        <v>5.0860000000000003</v>
      </c>
      <c r="Y262" s="131">
        <f t="shared" si="34"/>
        <v>5.0860000000000003</v>
      </c>
      <c r="Z262" s="128">
        <f t="shared" si="28"/>
        <v>0.84766666666666668</v>
      </c>
      <c r="AA262" s="128"/>
      <c r="AB262" s="128"/>
      <c r="AC262" s="131"/>
      <c r="AD262" s="132"/>
      <c r="AE262" s="211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4">
        <f t="shared" si="32"/>
        <v>50.859999999999992</v>
      </c>
    </row>
    <row r="263" spans="2:41" x14ac:dyDescent="0.3">
      <c r="B263" s="123" t="s">
        <v>28</v>
      </c>
      <c r="C263" s="123"/>
      <c r="D263" s="123"/>
      <c r="E263" s="123"/>
      <c r="F263" s="123"/>
      <c r="G263" s="123" t="s">
        <v>323</v>
      </c>
      <c r="H263" s="124" t="s">
        <v>289</v>
      </c>
      <c r="I263" s="125">
        <v>50.86</v>
      </c>
      <c r="J263" s="125">
        <v>50.86</v>
      </c>
      <c r="K263" s="126">
        <v>0.1</v>
      </c>
      <c r="L263" s="127"/>
      <c r="M263" s="128"/>
      <c r="N263" s="129"/>
      <c r="O263" s="128"/>
      <c r="P263" s="128">
        <f t="shared" si="30"/>
        <v>4.2383333333333333</v>
      </c>
      <c r="Q263" s="128">
        <f t="shared" si="34"/>
        <v>5.0860000000000003</v>
      </c>
      <c r="R263" s="128">
        <f t="shared" si="34"/>
        <v>5.0860000000000003</v>
      </c>
      <c r="S263" s="128">
        <f t="shared" si="34"/>
        <v>5.0860000000000003</v>
      </c>
      <c r="T263" s="130">
        <f t="shared" si="34"/>
        <v>5.0860000000000003</v>
      </c>
      <c r="U263" s="131">
        <f t="shared" si="34"/>
        <v>5.0860000000000003</v>
      </c>
      <c r="V263" s="128">
        <f t="shared" si="34"/>
        <v>5.0860000000000003</v>
      </c>
      <c r="W263" s="128">
        <f t="shared" si="34"/>
        <v>5.0860000000000003</v>
      </c>
      <c r="X263" s="131">
        <f t="shared" si="34"/>
        <v>5.0860000000000003</v>
      </c>
      <c r="Y263" s="131">
        <f t="shared" si="34"/>
        <v>5.0860000000000003</v>
      </c>
      <c r="Z263" s="128">
        <f t="shared" si="28"/>
        <v>0.84766666666666668</v>
      </c>
      <c r="AA263" s="128"/>
      <c r="AB263" s="128"/>
      <c r="AC263" s="131"/>
      <c r="AD263" s="132"/>
      <c r="AE263" s="211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4">
        <f t="shared" si="32"/>
        <v>50.859999999999992</v>
      </c>
    </row>
    <row r="264" spans="2:41" x14ac:dyDescent="0.3">
      <c r="B264" s="123" t="s">
        <v>28</v>
      </c>
      <c r="C264" s="123"/>
      <c r="D264" s="123"/>
      <c r="E264" s="123"/>
      <c r="F264" s="123"/>
      <c r="G264" s="123" t="s">
        <v>324</v>
      </c>
      <c r="H264" s="124" t="s">
        <v>289</v>
      </c>
      <c r="I264" s="125">
        <v>50.86</v>
      </c>
      <c r="J264" s="125">
        <v>50.86</v>
      </c>
      <c r="K264" s="126">
        <v>0.1</v>
      </c>
      <c r="L264" s="127"/>
      <c r="M264" s="128"/>
      <c r="N264" s="129"/>
      <c r="O264" s="128"/>
      <c r="P264" s="128">
        <f t="shared" si="30"/>
        <v>4.2383333333333333</v>
      </c>
      <c r="Q264" s="128">
        <f t="shared" si="34"/>
        <v>5.0860000000000003</v>
      </c>
      <c r="R264" s="128">
        <f t="shared" si="34"/>
        <v>5.0860000000000003</v>
      </c>
      <c r="S264" s="128">
        <f t="shared" si="34"/>
        <v>5.0860000000000003</v>
      </c>
      <c r="T264" s="130">
        <f t="shared" si="34"/>
        <v>5.0860000000000003</v>
      </c>
      <c r="U264" s="131">
        <f t="shared" si="34"/>
        <v>5.0860000000000003</v>
      </c>
      <c r="V264" s="128">
        <f t="shared" si="34"/>
        <v>5.0860000000000003</v>
      </c>
      <c r="W264" s="128">
        <f t="shared" si="34"/>
        <v>5.0860000000000003</v>
      </c>
      <c r="X264" s="131">
        <f t="shared" si="34"/>
        <v>5.0860000000000003</v>
      </c>
      <c r="Y264" s="131">
        <f t="shared" si="34"/>
        <v>5.0860000000000003</v>
      </c>
      <c r="Z264" s="128">
        <f t="shared" si="28"/>
        <v>0.84766666666666668</v>
      </c>
      <c r="AA264" s="128"/>
      <c r="AB264" s="128"/>
      <c r="AC264" s="131"/>
      <c r="AD264" s="132"/>
      <c r="AE264" s="211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4">
        <f t="shared" si="32"/>
        <v>50.859999999999992</v>
      </c>
    </row>
    <row r="265" spans="2:41" x14ac:dyDescent="0.3">
      <c r="B265" s="123" t="s">
        <v>28</v>
      </c>
      <c r="C265" s="123"/>
      <c r="D265" s="123"/>
      <c r="E265" s="123"/>
      <c r="F265" s="123"/>
      <c r="G265" s="123" t="s">
        <v>325</v>
      </c>
      <c r="H265" s="124" t="s">
        <v>289</v>
      </c>
      <c r="I265" s="125">
        <v>50.86</v>
      </c>
      <c r="J265" s="125">
        <v>50.86</v>
      </c>
      <c r="K265" s="126">
        <v>0.1</v>
      </c>
      <c r="L265" s="127"/>
      <c r="M265" s="128"/>
      <c r="N265" s="129"/>
      <c r="O265" s="128"/>
      <c r="P265" s="128">
        <f t="shared" si="30"/>
        <v>4.2383333333333333</v>
      </c>
      <c r="Q265" s="128">
        <f t="shared" si="34"/>
        <v>5.0860000000000003</v>
      </c>
      <c r="R265" s="128">
        <f t="shared" si="34"/>
        <v>5.0860000000000003</v>
      </c>
      <c r="S265" s="128">
        <f t="shared" si="34"/>
        <v>5.0860000000000003</v>
      </c>
      <c r="T265" s="130">
        <f t="shared" si="34"/>
        <v>5.0860000000000003</v>
      </c>
      <c r="U265" s="131">
        <f t="shared" si="34"/>
        <v>5.0860000000000003</v>
      </c>
      <c r="V265" s="128">
        <f t="shared" si="34"/>
        <v>5.0860000000000003</v>
      </c>
      <c r="W265" s="128">
        <f t="shared" si="34"/>
        <v>5.0860000000000003</v>
      </c>
      <c r="X265" s="131">
        <f t="shared" si="34"/>
        <v>5.0860000000000003</v>
      </c>
      <c r="Y265" s="131">
        <f t="shared" si="34"/>
        <v>5.0860000000000003</v>
      </c>
      <c r="Z265" s="128">
        <f t="shared" si="28"/>
        <v>0.84766666666666668</v>
      </c>
      <c r="AA265" s="128"/>
      <c r="AB265" s="128"/>
      <c r="AC265" s="131"/>
      <c r="AD265" s="132"/>
      <c r="AE265" s="211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4">
        <f t="shared" si="32"/>
        <v>50.859999999999992</v>
      </c>
    </row>
    <row r="266" spans="2:41" x14ac:dyDescent="0.3">
      <c r="B266" s="123" t="s">
        <v>28</v>
      </c>
      <c r="C266" s="123"/>
      <c r="D266" s="123"/>
      <c r="E266" s="123"/>
      <c r="F266" s="123"/>
      <c r="G266" s="123" t="s">
        <v>326</v>
      </c>
      <c r="H266" s="124" t="s">
        <v>289</v>
      </c>
      <c r="I266" s="125">
        <v>50.86</v>
      </c>
      <c r="J266" s="125">
        <v>50.86</v>
      </c>
      <c r="K266" s="126">
        <v>0.1</v>
      </c>
      <c r="L266" s="127"/>
      <c r="M266" s="128"/>
      <c r="N266" s="129"/>
      <c r="O266" s="128"/>
      <c r="P266" s="128">
        <f t="shared" si="30"/>
        <v>4.2383333333333333</v>
      </c>
      <c r="Q266" s="128">
        <f t="shared" si="34"/>
        <v>5.0860000000000003</v>
      </c>
      <c r="R266" s="128">
        <f t="shared" si="34"/>
        <v>5.0860000000000003</v>
      </c>
      <c r="S266" s="128">
        <f t="shared" si="34"/>
        <v>5.0860000000000003</v>
      </c>
      <c r="T266" s="130">
        <f t="shared" si="34"/>
        <v>5.0860000000000003</v>
      </c>
      <c r="U266" s="131">
        <f t="shared" si="34"/>
        <v>5.0860000000000003</v>
      </c>
      <c r="V266" s="128">
        <f t="shared" si="34"/>
        <v>5.0860000000000003</v>
      </c>
      <c r="W266" s="128">
        <f t="shared" si="34"/>
        <v>5.0860000000000003</v>
      </c>
      <c r="X266" s="131">
        <f t="shared" si="34"/>
        <v>5.0860000000000003</v>
      </c>
      <c r="Y266" s="131">
        <f t="shared" si="34"/>
        <v>5.0860000000000003</v>
      </c>
      <c r="Z266" s="128">
        <f t="shared" si="28"/>
        <v>0.84766666666666668</v>
      </c>
      <c r="AA266" s="128"/>
      <c r="AB266" s="128"/>
      <c r="AC266" s="131"/>
      <c r="AD266" s="132"/>
      <c r="AE266" s="211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4">
        <f t="shared" si="32"/>
        <v>50.859999999999992</v>
      </c>
    </row>
    <row r="267" spans="2:41" x14ac:dyDescent="0.3">
      <c r="B267" s="123" t="s">
        <v>28</v>
      </c>
      <c r="C267" s="123"/>
      <c r="D267" s="123"/>
      <c r="E267" s="123"/>
      <c r="F267" s="123"/>
      <c r="G267" s="123" t="s">
        <v>327</v>
      </c>
      <c r="H267" s="124" t="s">
        <v>289</v>
      </c>
      <c r="I267" s="125">
        <v>50.86</v>
      </c>
      <c r="J267" s="125">
        <v>50.86</v>
      </c>
      <c r="K267" s="126">
        <v>0.1</v>
      </c>
      <c r="L267" s="127"/>
      <c r="M267" s="128"/>
      <c r="N267" s="129"/>
      <c r="O267" s="128"/>
      <c r="P267" s="128">
        <f t="shared" si="30"/>
        <v>4.2383333333333333</v>
      </c>
      <c r="Q267" s="128">
        <f t="shared" si="34"/>
        <v>5.0860000000000003</v>
      </c>
      <c r="R267" s="128">
        <f t="shared" si="34"/>
        <v>5.0860000000000003</v>
      </c>
      <c r="S267" s="128">
        <f t="shared" si="34"/>
        <v>5.0860000000000003</v>
      </c>
      <c r="T267" s="130">
        <f t="shared" si="34"/>
        <v>5.0860000000000003</v>
      </c>
      <c r="U267" s="131">
        <f t="shared" si="34"/>
        <v>5.0860000000000003</v>
      </c>
      <c r="V267" s="128">
        <f t="shared" si="34"/>
        <v>5.0860000000000003</v>
      </c>
      <c r="W267" s="128">
        <f t="shared" si="34"/>
        <v>5.0860000000000003</v>
      </c>
      <c r="X267" s="131">
        <f t="shared" si="34"/>
        <v>5.0860000000000003</v>
      </c>
      <c r="Y267" s="131">
        <f t="shared" si="34"/>
        <v>5.0860000000000003</v>
      </c>
      <c r="Z267" s="128">
        <f t="shared" si="28"/>
        <v>0.84766666666666668</v>
      </c>
      <c r="AA267" s="128"/>
      <c r="AB267" s="128"/>
      <c r="AC267" s="131"/>
      <c r="AD267" s="132"/>
      <c r="AE267" s="211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4">
        <f t="shared" si="32"/>
        <v>50.859999999999992</v>
      </c>
    </row>
    <row r="268" spans="2:41" x14ac:dyDescent="0.3">
      <c r="B268" s="123" t="s">
        <v>28</v>
      </c>
      <c r="C268" s="123"/>
      <c r="D268" s="123"/>
      <c r="E268" s="123"/>
      <c r="F268" s="123"/>
      <c r="G268" s="123" t="s">
        <v>328</v>
      </c>
      <c r="H268" s="124" t="s">
        <v>289</v>
      </c>
      <c r="I268" s="125">
        <v>50.86</v>
      </c>
      <c r="J268" s="125">
        <v>50.86</v>
      </c>
      <c r="K268" s="126">
        <v>0.1</v>
      </c>
      <c r="L268" s="127"/>
      <c r="M268" s="128"/>
      <c r="N268" s="129"/>
      <c r="O268" s="128"/>
      <c r="P268" s="128">
        <f t="shared" si="30"/>
        <v>4.2383333333333333</v>
      </c>
      <c r="Q268" s="128">
        <f t="shared" si="34"/>
        <v>5.0860000000000003</v>
      </c>
      <c r="R268" s="128">
        <f t="shared" si="34"/>
        <v>5.0860000000000003</v>
      </c>
      <c r="S268" s="128">
        <f t="shared" si="34"/>
        <v>5.0860000000000003</v>
      </c>
      <c r="T268" s="130">
        <f t="shared" si="34"/>
        <v>5.0860000000000003</v>
      </c>
      <c r="U268" s="131">
        <f t="shared" si="34"/>
        <v>5.0860000000000003</v>
      </c>
      <c r="V268" s="128">
        <f t="shared" si="34"/>
        <v>5.0860000000000003</v>
      </c>
      <c r="W268" s="128">
        <f t="shared" si="34"/>
        <v>5.0860000000000003</v>
      </c>
      <c r="X268" s="131">
        <f t="shared" si="34"/>
        <v>5.0860000000000003</v>
      </c>
      <c r="Y268" s="131">
        <f t="shared" si="34"/>
        <v>5.0860000000000003</v>
      </c>
      <c r="Z268" s="128">
        <f t="shared" si="28"/>
        <v>0.84766666666666668</v>
      </c>
      <c r="AA268" s="128"/>
      <c r="AB268" s="128"/>
      <c r="AC268" s="131"/>
      <c r="AD268" s="132"/>
      <c r="AE268" s="211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4">
        <f t="shared" si="32"/>
        <v>50.859999999999992</v>
      </c>
    </row>
    <row r="269" spans="2:41" x14ac:dyDescent="0.3">
      <c r="B269" s="123" t="s">
        <v>28</v>
      </c>
      <c r="C269" s="123"/>
      <c r="D269" s="123"/>
      <c r="E269" s="123"/>
      <c r="F269" s="123"/>
      <c r="G269" s="123" t="s">
        <v>329</v>
      </c>
      <c r="H269" s="124" t="s">
        <v>289</v>
      </c>
      <c r="I269" s="125">
        <v>50.86</v>
      </c>
      <c r="J269" s="125">
        <v>50.86</v>
      </c>
      <c r="K269" s="126">
        <v>0.1</v>
      </c>
      <c r="L269" s="127"/>
      <c r="M269" s="128"/>
      <c r="N269" s="129"/>
      <c r="O269" s="128"/>
      <c r="P269" s="128">
        <f t="shared" si="30"/>
        <v>4.2383333333333333</v>
      </c>
      <c r="Q269" s="128">
        <f t="shared" si="34"/>
        <v>5.0860000000000003</v>
      </c>
      <c r="R269" s="128">
        <f t="shared" si="34"/>
        <v>5.0860000000000003</v>
      </c>
      <c r="S269" s="128">
        <f t="shared" si="34"/>
        <v>5.0860000000000003</v>
      </c>
      <c r="T269" s="130">
        <f t="shared" si="34"/>
        <v>5.0860000000000003</v>
      </c>
      <c r="U269" s="131">
        <f t="shared" si="34"/>
        <v>5.0860000000000003</v>
      </c>
      <c r="V269" s="128">
        <f t="shared" si="34"/>
        <v>5.0860000000000003</v>
      </c>
      <c r="W269" s="128">
        <f t="shared" si="34"/>
        <v>5.0860000000000003</v>
      </c>
      <c r="X269" s="131">
        <f t="shared" si="34"/>
        <v>5.0860000000000003</v>
      </c>
      <c r="Y269" s="131">
        <f t="shared" si="34"/>
        <v>5.0860000000000003</v>
      </c>
      <c r="Z269" s="128">
        <f t="shared" si="28"/>
        <v>0.84766666666666668</v>
      </c>
      <c r="AA269" s="128"/>
      <c r="AB269" s="128"/>
      <c r="AC269" s="131"/>
      <c r="AD269" s="132"/>
      <c r="AE269" s="211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4">
        <f t="shared" si="32"/>
        <v>50.859999999999992</v>
      </c>
    </row>
    <row r="270" spans="2:41" x14ac:dyDescent="0.3">
      <c r="B270" s="123" t="s">
        <v>28</v>
      </c>
      <c r="C270" s="123"/>
      <c r="D270" s="123"/>
      <c r="E270" s="123"/>
      <c r="F270" s="123"/>
      <c r="G270" s="123" t="s">
        <v>330</v>
      </c>
      <c r="H270" s="124" t="s">
        <v>331</v>
      </c>
      <c r="I270" s="125">
        <v>43.97</v>
      </c>
      <c r="J270" s="125">
        <v>43.97</v>
      </c>
      <c r="K270" s="126">
        <v>0.1</v>
      </c>
      <c r="L270" s="127"/>
      <c r="M270" s="128"/>
      <c r="N270" s="129"/>
      <c r="O270" s="128"/>
      <c r="P270" s="128">
        <f t="shared" si="30"/>
        <v>3.6641666666666666</v>
      </c>
      <c r="Q270" s="128">
        <f t="shared" si="34"/>
        <v>4.3970000000000002</v>
      </c>
      <c r="R270" s="128">
        <f t="shared" si="34"/>
        <v>4.3970000000000002</v>
      </c>
      <c r="S270" s="128">
        <f t="shared" si="34"/>
        <v>4.3970000000000002</v>
      </c>
      <c r="T270" s="130">
        <f t="shared" si="34"/>
        <v>4.3970000000000002</v>
      </c>
      <c r="U270" s="131">
        <f t="shared" si="34"/>
        <v>4.3970000000000002</v>
      </c>
      <c r="V270" s="128">
        <f t="shared" si="34"/>
        <v>4.3970000000000002</v>
      </c>
      <c r="W270" s="128">
        <f t="shared" si="34"/>
        <v>4.3970000000000002</v>
      </c>
      <c r="X270" s="131">
        <f t="shared" si="34"/>
        <v>4.3970000000000002</v>
      </c>
      <c r="Y270" s="131">
        <f t="shared" si="34"/>
        <v>4.3970000000000002</v>
      </c>
      <c r="Z270" s="128">
        <f t="shared" si="28"/>
        <v>0.73283333333333334</v>
      </c>
      <c r="AA270" s="128"/>
      <c r="AB270" s="128"/>
      <c r="AC270" s="131"/>
      <c r="AD270" s="132"/>
      <c r="AE270" s="211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4">
        <f t="shared" si="32"/>
        <v>43.969999999999992</v>
      </c>
    </row>
    <row r="271" spans="2:41" x14ac:dyDescent="0.3">
      <c r="B271" s="123" t="s">
        <v>28</v>
      </c>
      <c r="C271" s="123"/>
      <c r="D271" s="123"/>
      <c r="E271" s="123"/>
      <c r="F271" s="123"/>
      <c r="G271" s="123" t="s">
        <v>332</v>
      </c>
      <c r="H271" s="124" t="s">
        <v>331</v>
      </c>
      <c r="I271" s="125">
        <v>43.97</v>
      </c>
      <c r="J271" s="125">
        <v>43.97</v>
      </c>
      <c r="K271" s="126">
        <v>0.1</v>
      </c>
      <c r="L271" s="127"/>
      <c r="M271" s="128"/>
      <c r="N271" s="129"/>
      <c r="O271" s="128"/>
      <c r="P271" s="128">
        <f t="shared" si="30"/>
        <v>3.6641666666666666</v>
      </c>
      <c r="Q271" s="128">
        <f t="shared" si="34"/>
        <v>4.3970000000000002</v>
      </c>
      <c r="R271" s="128">
        <f t="shared" si="34"/>
        <v>4.3970000000000002</v>
      </c>
      <c r="S271" s="128">
        <f t="shared" si="34"/>
        <v>4.3970000000000002</v>
      </c>
      <c r="T271" s="130">
        <f t="shared" si="34"/>
        <v>4.3970000000000002</v>
      </c>
      <c r="U271" s="131">
        <f t="shared" si="34"/>
        <v>4.3970000000000002</v>
      </c>
      <c r="V271" s="128">
        <f t="shared" si="34"/>
        <v>4.3970000000000002</v>
      </c>
      <c r="W271" s="128">
        <f t="shared" si="34"/>
        <v>4.3970000000000002</v>
      </c>
      <c r="X271" s="131">
        <f t="shared" si="34"/>
        <v>4.3970000000000002</v>
      </c>
      <c r="Y271" s="131">
        <f t="shared" si="34"/>
        <v>4.3970000000000002</v>
      </c>
      <c r="Z271" s="128">
        <f t="shared" si="28"/>
        <v>0.73283333333333334</v>
      </c>
      <c r="AA271" s="128"/>
      <c r="AB271" s="128"/>
      <c r="AC271" s="131"/>
      <c r="AD271" s="132"/>
      <c r="AE271" s="211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4">
        <f t="shared" si="32"/>
        <v>43.969999999999992</v>
      </c>
    </row>
    <row r="272" spans="2:41" x14ac:dyDescent="0.3">
      <c r="B272" s="123" t="s">
        <v>28</v>
      </c>
      <c r="C272" s="123"/>
      <c r="D272" s="123"/>
      <c r="E272" s="123"/>
      <c r="F272" s="123"/>
      <c r="G272" s="123" t="s">
        <v>333</v>
      </c>
      <c r="H272" s="124" t="s">
        <v>331</v>
      </c>
      <c r="I272" s="125">
        <v>43.97</v>
      </c>
      <c r="J272" s="125">
        <v>43.97</v>
      </c>
      <c r="K272" s="126">
        <v>0.1</v>
      </c>
      <c r="L272" s="127"/>
      <c r="M272" s="128"/>
      <c r="N272" s="129"/>
      <c r="O272" s="128"/>
      <c r="P272" s="128">
        <f t="shared" si="30"/>
        <v>3.6641666666666666</v>
      </c>
      <c r="Q272" s="128">
        <f t="shared" si="34"/>
        <v>4.3970000000000002</v>
      </c>
      <c r="R272" s="128">
        <f t="shared" si="34"/>
        <v>4.3970000000000002</v>
      </c>
      <c r="S272" s="128">
        <f t="shared" si="34"/>
        <v>4.3970000000000002</v>
      </c>
      <c r="T272" s="130">
        <f t="shared" si="34"/>
        <v>4.3970000000000002</v>
      </c>
      <c r="U272" s="131">
        <f t="shared" si="34"/>
        <v>4.3970000000000002</v>
      </c>
      <c r="V272" s="128">
        <f t="shared" si="34"/>
        <v>4.3970000000000002</v>
      </c>
      <c r="W272" s="128">
        <f t="shared" si="34"/>
        <v>4.3970000000000002</v>
      </c>
      <c r="X272" s="131">
        <f t="shared" si="34"/>
        <v>4.3970000000000002</v>
      </c>
      <c r="Y272" s="131">
        <f t="shared" si="34"/>
        <v>4.3970000000000002</v>
      </c>
      <c r="Z272" s="128">
        <f t="shared" si="28"/>
        <v>0.73283333333333334</v>
      </c>
      <c r="AA272" s="128"/>
      <c r="AB272" s="128"/>
      <c r="AC272" s="131"/>
      <c r="AD272" s="132"/>
      <c r="AE272" s="211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4">
        <f t="shared" si="32"/>
        <v>43.969999999999992</v>
      </c>
    </row>
    <row r="273" spans="2:43" x14ac:dyDescent="0.3">
      <c r="B273" s="123" t="s">
        <v>28</v>
      </c>
      <c r="C273" s="123"/>
      <c r="D273" s="123"/>
      <c r="E273" s="123"/>
      <c r="F273" s="123"/>
      <c r="G273" s="123" t="s">
        <v>334</v>
      </c>
      <c r="H273" s="124" t="s">
        <v>331</v>
      </c>
      <c r="I273" s="125">
        <v>43.97</v>
      </c>
      <c r="J273" s="125">
        <v>43.97</v>
      </c>
      <c r="K273" s="126">
        <v>0.1</v>
      </c>
      <c r="L273" s="127"/>
      <c r="M273" s="128"/>
      <c r="N273" s="129"/>
      <c r="O273" s="128"/>
      <c r="P273" s="128">
        <f t="shared" si="30"/>
        <v>3.6641666666666666</v>
      </c>
      <c r="Q273" s="128">
        <f t="shared" si="34"/>
        <v>4.3970000000000002</v>
      </c>
      <c r="R273" s="128">
        <f t="shared" si="34"/>
        <v>4.3970000000000002</v>
      </c>
      <c r="S273" s="128">
        <f t="shared" si="34"/>
        <v>4.3970000000000002</v>
      </c>
      <c r="T273" s="130">
        <f t="shared" si="34"/>
        <v>4.3970000000000002</v>
      </c>
      <c r="U273" s="131">
        <f t="shared" si="34"/>
        <v>4.3970000000000002</v>
      </c>
      <c r="V273" s="128">
        <f t="shared" si="34"/>
        <v>4.3970000000000002</v>
      </c>
      <c r="W273" s="128">
        <f t="shared" si="34"/>
        <v>4.3970000000000002</v>
      </c>
      <c r="X273" s="131">
        <f t="shared" si="34"/>
        <v>4.3970000000000002</v>
      </c>
      <c r="Y273" s="131">
        <f t="shared" si="34"/>
        <v>4.3970000000000002</v>
      </c>
      <c r="Z273" s="128">
        <f t="shared" ref="Z273:Z294" si="35">((J273/10)/12)*2</f>
        <v>0.73283333333333334</v>
      </c>
      <c r="AA273" s="128"/>
      <c r="AB273" s="128"/>
      <c r="AC273" s="131"/>
      <c r="AD273" s="132"/>
      <c r="AE273" s="211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4">
        <f t="shared" si="32"/>
        <v>43.969999999999992</v>
      </c>
    </row>
    <row r="274" spans="2:43" x14ac:dyDescent="0.3">
      <c r="B274" s="123" t="s">
        <v>28</v>
      </c>
      <c r="C274" s="123"/>
      <c r="D274" s="123"/>
      <c r="E274" s="123"/>
      <c r="F274" s="123"/>
      <c r="G274" s="123" t="s">
        <v>335</v>
      </c>
      <c r="H274" s="124" t="s">
        <v>336</v>
      </c>
      <c r="I274" s="125">
        <v>342.24</v>
      </c>
      <c r="J274" s="125">
        <v>342.28</v>
      </c>
      <c r="K274" s="126">
        <v>0.1</v>
      </c>
      <c r="L274" s="127"/>
      <c r="M274" s="128"/>
      <c r="N274" s="129"/>
      <c r="O274" s="128"/>
      <c r="P274" s="128">
        <f t="shared" ref="P274:P294" si="36">(($J274/10)/12)*10</f>
        <v>28.523333333333326</v>
      </c>
      <c r="Q274" s="128">
        <f t="shared" si="34"/>
        <v>34.227999999999994</v>
      </c>
      <c r="R274" s="128">
        <f t="shared" si="34"/>
        <v>34.227999999999994</v>
      </c>
      <c r="S274" s="128">
        <f t="shared" si="34"/>
        <v>34.227999999999994</v>
      </c>
      <c r="T274" s="130">
        <f t="shared" si="34"/>
        <v>34.227999999999994</v>
      </c>
      <c r="U274" s="131">
        <f t="shared" si="34"/>
        <v>34.227999999999994</v>
      </c>
      <c r="V274" s="128">
        <f t="shared" si="34"/>
        <v>34.227999999999994</v>
      </c>
      <c r="W274" s="128">
        <f t="shared" si="34"/>
        <v>34.227999999999994</v>
      </c>
      <c r="X274" s="131">
        <f t="shared" si="34"/>
        <v>34.227999999999994</v>
      </c>
      <c r="Y274" s="131">
        <f t="shared" si="34"/>
        <v>34.227999999999994</v>
      </c>
      <c r="Z274" s="128">
        <f t="shared" si="35"/>
        <v>5.7046666666666654</v>
      </c>
      <c r="AA274" s="128"/>
      <c r="AB274" s="128"/>
      <c r="AC274" s="131"/>
      <c r="AD274" s="132"/>
      <c r="AE274" s="211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4">
        <f t="shared" si="32"/>
        <v>342.28</v>
      </c>
    </row>
    <row r="275" spans="2:43" x14ac:dyDescent="0.3">
      <c r="B275" s="123" t="s">
        <v>28</v>
      </c>
      <c r="C275" s="123"/>
      <c r="D275" s="123"/>
      <c r="E275" s="123"/>
      <c r="F275" s="123"/>
      <c r="G275" s="123" t="s">
        <v>337</v>
      </c>
      <c r="H275" s="124" t="s">
        <v>338</v>
      </c>
      <c r="I275" s="125">
        <v>251.98</v>
      </c>
      <c r="J275" s="125">
        <v>251.98</v>
      </c>
      <c r="K275" s="126">
        <v>0.1</v>
      </c>
      <c r="L275" s="127"/>
      <c r="M275" s="128"/>
      <c r="N275" s="129"/>
      <c r="O275" s="128"/>
      <c r="P275" s="128">
        <f t="shared" si="36"/>
        <v>20.998333333333331</v>
      </c>
      <c r="Q275" s="128">
        <f t="shared" si="34"/>
        <v>25.198</v>
      </c>
      <c r="R275" s="128">
        <f t="shared" si="34"/>
        <v>25.198</v>
      </c>
      <c r="S275" s="128">
        <f t="shared" si="34"/>
        <v>25.198</v>
      </c>
      <c r="T275" s="130">
        <f t="shared" si="34"/>
        <v>25.198</v>
      </c>
      <c r="U275" s="131">
        <f t="shared" si="34"/>
        <v>25.198</v>
      </c>
      <c r="V275" s="128">
        <f t="shared" si="34"/>
        <v>25.198</v>
      </c>
      <c r="W275" s="128">
        <f t="shared" si="34"/>
        <v>25.198</v>
      </c>
      <c r="X275" s="131">
        <f t="shared" si="34"/>
        <v>25.198</v>
      </c>
      <c r="Y275" s="131">
        <f t="shared" si="34"/>
        <v>25.198</v>
      </c>
      <c r="Z275" s="128">
        <f t="shared" si="35"/>
        <v>4.1996666666666664</v>
      </c>
      <c r="AA275" s="128"/>
      <c r="AB275" s="128"/>
      <c r="AC275" s="131"/>
      <c r="AD275" s="132"/>
      <c r="AE275" s="211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4">
        <f t="shared" si="32"/>
        <v>251.98000000000005</v>
      </c>
      <c r="AP275" s="137"/>
    </row>
    <row r="276" spans="2:43" x14ac:dyDescent="0.3">
      <c r="B276" s="123" t="s">
        <v>28</v>
      </c>
      <c r="C276" s="123"/>
      <c r="D276" s="123"/>
      <c r="E276" s="123"/>
      <c r="F276" s="123"/>
      <c r="G276" s="123" t="s">
        <v>339</v>
      </c>
      <c r="H276" s="124" t="s">
        <v>338</v>
      </c>
      <c r="I276" s="125">
        <v>251.98</v>
      </c>
      <c r="J276" s="125">
        <v>251.98</v>
      </c>
      <c r="K276" s="126">
        <v>0.1</v>
      </c>
      <c r="L276" s="127"/>
      <c r="M276" s="128"/>
      <c r="N276" s="129"/>
      <c r="O276" s="128"/>
      <c r="P276" s="128">
        <f t="shared" si="36"/>
        <v>20.998333333333331</v>
      </c>
      <c r="Q276" s="128">
        <f t="shared" si="34"/>
        <v>25.198</v>
      </c>
      <c r="R276" s="128">
        <f t="shared" si="34"/>
        <v>25.198</v>
      </c>
      <c r="S276" s="128">
        <f t="shared" si="34"/>
        <v>25.198</v>
      </c>
      <c r="T276" s="130">
        <f t="shared" si="34"/>
        <v>25.198</v>
      </c>
      <c r="U276" s="131">
        <f t="shared" si="34"/>
        <v>25.198</v>
      </c>
      <c r="V276" s="128">
        <f t="shared" si="34"/>
        <v>25.198</v>
      </c>
      <c r="W276" s="128">
        <f t="shared" si="34"/>
        <v>25.198</v>
      </c>
      <c r="X276" s="131">
        <f t="shared" si="34"/>
        <v>25.198</v>
      </c>
      <c r="Y276" s="131">
        <f t="shared" si="34"/>
        <v>25.198</v>
      </c>
      <c r="Z276" s="128">
        <f>((J276/10)/12)*2</f>
        <v>4.1996666666666664</v>
      </c>
      <c r="AA276" s="128"/>
      <c r="AB276" s="128"/>
      <c r="AC276" s="131"/>
      <c r="AD276" s="132"/>
      <c r="AE276" s="211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4">
        <f t="shared" si="32"/>
        <v>251.98000000000005</v>
      </c>
    </row>
    <row r="277" spans="2:43" x14ac:dyDescent="0.3">
      <c r="B277" s="123" t="s">
        <v>28</v>
      </c>
      <c r="C277" s="123"/>
      <c r="D277" s="123"/>
      <c r="E277" s="123"/>
      <c r="F277" s="123"/>
      <c r="G277" s="123" t="s">
        <v>340</v>
      </c>
      <c r="H277" s="124" t="s">
        <v>338</v>
      </c>
      <c r="I277" s="125">
        <v>251.98</v>
      </c>
      <c r="J277" s="125">
        <v>251.98</v>
      </c>
      <c r="K277" s="126">
        <v>0.1</v>
      </c>
      <c r="L277" s="127"/>
      <c r="M277" s="128"/>
      <c r="N277" s="129"/>
      <c r="O277" s="128"/>
      <c r="P277" s="128">
        <f t="shared" si="36"/>
        <v>20.998333333333331</v>
      </c>
      <c r="Q277" s="128">
        <f t="shared" si="34"/>
        <v>25.198</v>
      </c>
      <c r="R277" s="128">
        <f t="shared" si="34"/>
        <v>25.198</v>
      </c>
      <c r="S277" s="128">
        <f t="shared" si="34"/>
        <v>25.198</v>
      </c>
      <c r="T277" s="130">
        <f t="shared" si="34"/>
        <v>25.198</v>
      </c>
      <c r="U277" s="131">
        <f t="shared" si="34"/>
        <v>25.198</v>
      </c>
      <c r="V277" s="128">
        <f t="shared" si="34"/>
        <v>25.198</v>
      </c>
      <c r="W277" s="128">
        <f t="shared" si="34"/>
        <v>25.198</v>
      </c>
      <c r="X277" s="131">
        <f t="shared" si="34"/>
        <v>25.198</v>
      </c>
      <c r="Y277" s="131">
        <f t="shared" si="34"/>
        <v>25.198</v>
      </c>
      <c r="Z277" s="128">
        <f>((J277/10)/12)*2</f>
        <v>4.1996666666666664</v>
      </c>
      <c r="AA277" s="128"/>
      <c r="AB277" s="128"/>
      <c r="AC277" s="131"/>
      <c r="AD277" s="132"/>
      <c r="AE277" s="211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4">
        <f t="shared" si="32"/>
        <v>251.98000000000005</v>
      </c>
      <c r="AP277" s="137"/>
    </row>
    <row r="278" spans="2:43" x14ac:dyDescent="0.3">
      <c r="B278" s="123" t="s">
        <v>28</v>
      </c>
      <c r="C278" s="123"/>
      <c r="D278" s="123"/>
      <c r="E278" s="123"/>
      <c r="F278" s="123"/>
      <c r="G278" s="123" t="s">
        <v>341</v>
      </c>
      <c r="H278" s="124" t="s">
        <v>338</v>
      </c>
      <c r="I278" s="125">
        <v>251.98</v>
      </c>
      <c r="J278" s="125">
        <v>251.98</v>
      </c>
      <c r="K278" s="126">
        <v>0.1</v>
      </c>
      <c r="L278" s="127"/>
      <c r="M278" s="128"/>
      <c r="N278" s="129"/>
      <c r="O278" s="128"/>
      <c r="P278" s="128">
        <f t="shared" si="36"/>
        <v>20.998333333333331</v>
      </c>
      <c r="Q278" s="128">
        <f t="shared" si="34"/>
        <v>25.198</v>
      </c>
      <c r="R278" s="128">
        <f t="shared" si="34"/>
        <v>25.198</v>
      </c>
      <c r="S278" s="128">
        <f t="shared" si="34"/>
        <v>25.198</v>
      </c>
      <c r="T278" s="130">
        <f t="shared" si="34"/>
        <v>25.198</v>
      </c>
      <c r="U278" s="131">
        <f t="shared" si="34"/>
        <v>25.198</v>
      </c>
      <c r="V278" s="128">
        <f t="shared" si="34"/>
        <v>25.198</v>
      </c>
      <c r="W278" s="128">
        <f t="shared" si="34"/>
        <v>25.198</v>
      </c>
      <c r="X278" s="131">
        <f t="shared" si="34"/>
        <v>25.198</v>
      </c>
      <c r="Y278" s="131">
        <f t="shared" si="34"/>
        <v>25.198</v>
      </c>
      <c r="Z278" s="128">
        <f t="shared" si="35"/>
        <v>4.1996666666666664</v>
      </c>
      <c r="AA278" s="128"/>
      <c r="AB278" s="128"/>
      <c r="AC278" s="131"/>
      <c r="AD278" s="132"/>
      <c r="AE278" s="211"/>
      <c r="AF278" s="133"/>
      <c r="AG278" s="133"/>
      <c r="AH278" s="133"/>
      <c r="AI278" s="133"/>
      <c r="AJ278" s="133"/>
      <c r="AK278" s="133"/>
      <c r="AL278" s="133"/>
      <c r="AM278" s="133"/>
      <c r="AN278" s="133"/>
      <c r="AO278" s="134">
        <f t="shared" si="32"/>
        <v>251.98000000000005</v>
      </c>
    </row>
    <row r="279" spans="2:43" x14ac:dyDescent="0.3">
      <c r="B279" s="123" t="s">
        <v>28</v>
      </c>
      <c r="C279" s="123"/>
      <c r="D279" s="123"/>
      <c r="E279" s="123"/>
      <c r="F279" s="123"/>
      <c r="G279" s="123" t="s">
        <v>342</v>
      </c>
      <c r="H279" s="124" t="s">
        <v>338</v>
      </c>
      <c r="I279" s="125">
        <v>251.98</v>
      </c>
      <c r="J279" s="125">
        <v>251.98</v>
      </c>
      <c r="K279" s="126">
        <v>0.1</v>
      </c>
      <c r="L279" s="127"/>
      <c r="M279" s="128"/>
      <c r="N279" s="129"/>
      <c r="O279" s="128"/>
      <c r="P279" s="128">
        <f t="shared" si="36"/>
        <v>20.998333333333331</v>
      </c>
      <c r="Q279" s="128">
        <f t="shared" si="34"/>
        <v>25.198</v>
      </c>
      <c r="R279" s="128">
        <f t="shared" si="34"/>
        <v>25.198</v>
      </c>
      <c r="S279" s="128">
        <f t="shared" si="34"/>
        <v>25.198</v>
      </c>
      <c r="T279" s="130">
        <f t="shared" si="34"/>
        <v>25.198</v>
      </c>
      <c r="U279" s="131">
        <f t="shared" si="34"/>
        <v>25.198</v>
      </c>
      <c r="V279" s="128">
        <f t="shared" si="34"/>
        <v>25.198</v>
      </c>
      <c r="W279" s="128">
        <f t="shared" si="34"/>
        <v>25.198</v>
      </c>
      <c r="X279" s="131">
        <f t="shared" si="34"/>
        <v>25.198</v>
      </c>
      <c r="Y279" s="131">
        <f t="shared" si="34"/>
        <v>25.198</v>
      </c>
      <c r="Z279" s="128">
        <f t="shared" si="35"/>
        <v>4.1996666666666664</v>
      </c>
      <c r="AA279" s="128"/>
      <c r="AB279" s="128"/>
      <c r="AC279" s="131"/>
      <c r="AD279" s="132"/>
      <c r="AE279" s="211"/>
      <c r="AF279" s="133"/>
      <c r="AG279" s="133"/>
      <c r="AH279" s="133"/>
      <c r="AI279" s="133"/>
      <c r="AJ279" s="133"/>
      <c r="AK279" s="133"/>
      <c r="AL279" s="133"/>
      <c r="AM279" s="133"/>
      <c r="AN279" s="133"/>
      <c r="AO279" s="134">
        <f t="shared" si="32"/>
        <v>251.98000000000005</v>
      </c>
    </row>
    <row r="280" spans="2:43" x14ac:dyDescent="0.3">
      <c r="B280" s="123" t="s">
        <v>28</v>
      </c>
      <c r="C280" s="123"/>
      <c r="D280" s="123"/>
      <c r="E280" s="123"/>
      <c r="F280" s="123"/>
      <c r="G280" s="123" t="s">
        <v>343</v>
      </c>
      <c r="H280" s="124" t="s">
        <v>338</v>
      </c>
      <c r="I280" s="125">
        <v>251.98</v>
      </c>
      <c r="J280" s="125">
        <v>251.98</v>
      </c>
      <c r="K280" s="126">
        <v>0.1</v>
      </c>
      <c r="L280" s="127"/>
      <c r="M280" s="128"/>
      <c r="N280" s="129"/>
      <c r="O280" s="128"/>
      <c r="P280" s="128">
        <f t="shared" si="36"/>
        <v>20.998333333333331</v>
      </c>
      <c r="Q280" s="128">
        <f t="shared" si="34"/>
        <v>25.198</v>
      </c>
      <c r="R280" s="128">
        <f t="shared" si="34"/>
        <v>25.198</v>
      </c>
      <c r="S280" s="128">
        <f t="shared" si="34"/>
        <v>25.198</v>
      </c>
      <c r="T280" s="130">
        <f t="shared" si="34"/>
        <v>25.198</v>
      </c>
      <c r="U280" s="131">
        <f t="shared" si="34"/>
        <v>25.198</v>
      </c>
      <c r="V280" s="128">
        <f t="shared" si="34"/>
        <v>25.198</v>
      </c>
      <c r="W280" s="128">
        <f t="shared" si="34"/>
        <v>25.198</v>
      </c>
      <c r="X280" s="131">
        <f t="shared" si="34"/>
        <v>25.198</v>
      </c>
      <c r="Y280" s="131">
        <f t="shared" si="34"/>
        <v>25.198</v>
      </c>
      <c r="Z280" s="128">
        <f t="shared" si="35"/>
        <v>4.1996666666666664</v>
      </c>
      <c r="AA280" s="128"/>
      <c r="AB280" s="128"/>
      <c r="AC280" s="131"/>
      <c r="AD280" s="132"/>
      <c r="AE280" s="211"/>
      <c r="AF280" s="133"/>
      <c r="AG280" s="133"/>
      <c r="AH280" s="133"/>
      <c r="AI280" s="133"/>
      <c r="AJ280" s="133"/>
      <c r="AK280" s="133"/>
      <c r="AL280" s="133"/>
      <c r="AM280" s="133"/>
      <c r="AN280" s="133"/>
      <c r="AO280" s="134">
        <f t="shared" si="32"/>
        <v>251.98000000000005</v>
      </c>
    </row>
    <row r="281" spans="2:43" x14ac:dyDescent="0.3">
      <c r="B281" s="123" t="s">
        <v>28</v>
      </c>
      <c r="C281" s="123"/>
      <c r="D281" s="123"/>
      <c r="E281" s="123"/>
      <c r="F281" s="123"/>
      <c r="G281" s="123" t="s">
        <v>344</v>
      </c>
      <c r="H281" s="124" t="s">
        <v>338</v>
      </c>
      <c r="I281" s="125">
        <v>251.98</v>
      </c>
      <c r="J281" s="125">
        <v>251.98</v>
      </c>
      <c r="K281" s="126">
        <v>0.1</v>
      </c>
      <c r="L281" s="127"/>
      <c r="M281" s="128"/>
      <c r="N281" s="129"/>
      <c r="O281" s="128"/>
      <c r="P281" s="128">
        <f t="shared" si="36"/>
        <v>20.998333333333331</v>
      </c>
      <c r="Q281" s="128">
        <f t="shared" si="34"/>
        <v>25.198</v>
      </c>
      <c r="R281" s="128">
        <f t="shared" si="34"/>
        <v>25.198</v>
      </c>
      <c r="S281" s="128">
        <f t="shared" si="34"/>
        <v>25.198</v>
      </c>
      <c r="T281" s="130">
        <f t="shared" si="34"/>
        <v>25.198</v>
      </c>
      <c r="U281" s="131">
        <f t="shared" si="34"/>
        <v>25.198</v>
      </c>
      <c r="V281" s="128">
        <f t="shared" si="34"/>
        <v>25.198</v>
      </c>
      <c r="W281" s="128">
        <f t="shared" si="34"/>
        <v>25.198</v>
      </c>
      <c r="X281" s="131">
        <f t="shared" si="34"/>
        <v>25.198</v>
      </c>
      <c r="Y281" s="131">
        <f t="shared" si="34"/>
        <v>25.198</v>
      </c>
      <c r="Z281" s="128">
        <f t="shared" si="35"/>
        <v>4.1996666666666664</v>
      </c>
      <c r="AA281" s="128"/>
      <c r="AB281" s="128"/>
      <c r="AC281" s="131"/>
      <c r="AD281" s="132"/>
      <c r="AE281" s="211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4">
        <f t="shared" si="32"/>
        <v>251.98000000000005</v>
      </c>
    </row>
    <row r="282" spans="2:43" x14ac:dyDescent="0.3">
      <c r="B282" s="123" t="s">
        <v>28</v>
      </c>
      <c r="C282" s="123"/>
      <c r="D282" s="123"/>
      <c r="E282" s="123"/>
      <c r="F282" s="123"/>
      <c r="G282" s="123" t="s">
        <v>345</v>
      </c>
      <c r="H282" s="124" t="s">
        <v>338</v>
      </c>
      <c r="I282" s="125">
        <v>251.98</v>
      </c>
      <c r="J282" s="125">
        <v>251.98</v>
      </c>
      <c r="K282" s="126">
        <v>0.1</v>
      </c>
      <c r="L282" s="127"/>
      <c r="M282" s="128"/>
      <c r="N282" s="129"/>
      <c r="O282" s="128"/>
      <c r="P282" s="128">
        <f t="shared" si="36"/>
        <v>20.998333333333331</v>
      </c>
      <c r="Q282" s="128">
        <f t="shared" si="34"/>
        <v>25.198</v>
      </c>
      <c r="R282" s="128">
        <f t="shared" si="34"/>
        <v>25.198</v>
      </c>
      <c r="S282" s="128">
        <f t="shared" si="34"/>
        <v>25.198</v>
      </c>
      <c r="T282" s="130">
        <f t="shared" si="34"/>
        <v>25.198</v>
      </c>
      <c r="U282" s="131">
        <f t="shared" si="34"/>
        <v>25.198</v>
      </c>
      <c r="V282" s="128">
        <f t="shared" si="34"/>
        <v>25.198</v>
      </c>
      <c r="W282" s="128">
        <f t="shared" si="34"/>
        <v>25.198</v>
      </c>
      <c r="X282" s="131">
        <f t="shared" si="34"/>
        <v>25.198</v>
      </c>
      <c r="Y282" s="131">
        <f t="shared" si="34"/>
        <v>25.198</v>
      </c>
      <c r="Z282" s="128">
        <f t="shared" si="35"/>
        <v>4.1996666666666664</v>
      </c>
      <c r="AA282" s="128"/>
      <c r="AB282" s="128"/>
      <c r="AC282" s="131"/>
      <c r="AD282" s="132"/>
      <c r="AE282" s="211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4">
        <f t="shared" si="32"/>
        <v>251.98000000000005</v>
      </c>
      <c r="AQ282" s="137"/>
    </row>
    <row r="283" spans="2:43" x14ac:dyDescent="0.3">
      <c r="B283" s="123" t="s">
        <v>28</v>
      </c>
      <c r="C283" s="123"/>
      <c r="D283" s="123"/>
      <c r="E283" s="123"/>
      <c r="F283" s="123"/>
      <c r="G283" s="123" t="s">
        <v>346</v>
      </c>
      <c r="H283" s="124" t="s">
        <v>338</v>
      </c>
      <c r="I283" s="125">
        <v>251.98</v>
      </c>
      <c r="J283" s="125">
        <v>251.98</v>
      </c>
      <c r="K283" s="126">
        <v>0.1</v>
      </c>
      <c r="L283" s="127"/>
      <c r="M283" s="128"/>
      <c r="N283" s="129"/>
      <c r="O283" s="128"/>
      <c r="P283" s="128">
        <f t="shared" si="36"/>
        <v>20.998333333333331</v>
      </c>
      <c r="Q283" s="128">
        <f t="shared" si="34"/>
        <v>25.198</v>
      </c>
      <c r="R283" s="128">
        <f t="shared" si="34"/>
        <v>25.198</v>
      </c>
      <c r="S283" s="128">
        <f t="shared" si="34"/>
        <v>25.198</v>
      </c>
      <c r="T283" s="130">
        <f t="shared" si="34"/>
        <v>25.198</v>
      </c>
      <c r="U283" s="131">
        <f t="shared" si="34"/>
        <v>25.198</v>
      </c>
      <c r="V283" s="128">
        <f t="shared" si="34"/>
        <v>25.198</v>
      </c>
      <c r="W283" s="128">
        <f t="shared" si="34"/>
        <v>25.198</v>
      </c>
      <c r="X283" s="131">
        <f t="shared" si="34"/>
        <v>25.198</v>
      </c>
      <c r="Y283" s="131">
        <f t="shared" si="34"/>
        <v>25.198</v>
      </c>
      <c r="Z283" s="128">
        <f t="shared" si="35"/>
        <v>4.1996666666666664</v>
      </c>
      <c r="AA283" s="128"/>
      <c r="AB283" s="128"/>
      <c r="AC283" s="131"/>
      <c r="AD283" s="132"/>
      <c r="AE283" s="211"/>
      <c r="AF283" s="133"/>
      <c r="AG283" s="133"/>
      <c r="AH283" s="133"/>
      <c r="AI283" s="133"/>
      <c r="AJ283" s="133"/>
      <c r="AK283" s="133"/>
      <c r="AL283" s="133"/>
      <c r="AM283" s="133"/>
      <c r="AN283" s="133"/>
      <c r="AO283" s="134">
        <f t="shared" si="32"/>
        <v>251.98000000000005</v>
      </c>
    </row>
    <row r="284" spans="2:43" x14ac:dyDescent="0.3">
      <c r="B284" s="123" t="s">
        <v>28</v>
      </c>
      <c r="C284" s="123"/>
      <c r="D284" s="123"/>
      <c r="E284" s="123"/>
      <c r="F284" s="123"/>
      <c r="G284" s="123" t="s">
        <v>347</v>
      </c>
      <c r="H284" s="124" t="s">
        <v>338</v>
      </c>
      <c r="I284" s="125">
        <v>251.98</v>
      </c>
      <c r="J284" s="125">
        <v>251.98</v>
      </c>
      <c r="K284" s="126">
        <v>0.1</v>
      </c>
      <c r="L284" s="127"/>
      <c r="M284" s="128"/>
      <c r="N284" s="129"/>
      <c r="O284" s="128"/>
      <c r="P284" s="128">
        <f t="shared" si="36"/>
        <v>20.998333333333331</v>
      </c>
      <c r="Q284" s="128">
        <f t="shared" si="34"/>
        <v>25.198</v>
      </c>
      <c r="R284" s="128">
        <f t="shared" si="34"/>
        <v>25.198</v>
      </c>
      <c r="S284" s="128">
        <f t="shared" si="34"/>
        <v>25.198</v>
      </c>
      <c r="T284" s="130">
        <f t="shared" si="34"/>
        <v>25.198</v>
      </c>
      <c r="U284" s="131">
        <f t="shared" si="34"/>
        <v>25.198</v>
      </c>
      <c r="V284" s="128">
        <f t="shared" si="34"/>
        <v>25.198</v>
      </c>
      <c r="W284" s="128">
        <f t="shared" si="34"/>
        <v>25.198</v>
      </c>
      <c r="X284" s="131">
        <f t="shared" si="34"/>
        <v>25.198</v>
      </c>
      <c r="Y284" s="131">
        <f t="shared" si="34"/>
        <v>25.198</v>
      </c>
      <c r="Z284" s="128">
        <f t="shared" si="35"/>
        <v>4.1996666666666664</v>
      </c>
      <c r="AA284" s="128"/>
      <c r="AB284" s="128"/>
      <c r="AC284" s="131"/>
      <c r="AD284" s="132"/>
      <c r="AE284" s="211"/>
      <c r="AF284" s="133"/>
      <c r="AG284" s="133"/>
      <c r="AH284" s="133"/>
      <c r="AI284" s="133"/>
      <c r="AJ284" s="133"/>
      <c r="AK284" s="133"/>
      <c r="AL284" s="133"/>
      <c r="AM284" s="133"/>
      <c r="AN284" s="133"/>
      <c r="AO284" s="134">
        <f t="shared" si="32"/>
        <v>251.98000000000005</v>
      </c>
    </row>
    <row r="285" spans="2:43" x14ac:dyDescent="0.3">
      <c r="B285" s="123" t="s">
        <v>28</v>
      </c>
      <c r="C285" s="123"/>
      <c r="D285" s="123"/>
      <c r="E285" s="123"/>
      <c r="F285" s="123"/>
      <c r="G285" s="123" t="s">
        <v>348</v>
      </c>
      <c r="H285" s="124" t="s">
        <v>338</v>
      </c>
      <c r="I285" s="125">
        <v>251.98</v>
      </c>
      <c r="J285" s="125">
        <v>251.98</v>
      </c>
      <c r="K285" s="126">
        <v>0.1</v>
      </c>
      <c r="L285" s="127"/>
      <c r="M285" s="128"/>
      <c r="N285" s="129"/>
      <c r="O285" s="128"/>
      <c r="P285" s="128">
        <f t="shared" si="36"/>
        <v>20.998333333333331</v>
      </c>
      <c r="Q285" s="128">
        <f t="shared" si="34"/>
        <v>25.198</v>
      </c>
      <c r="R285" s="128">
        <f t="shared" si="34"/>
        <v>25.198</v>
      </c>
      <c r="S285" s="128">
        <f t="shared" si="34"/>
        <v>25.198</v>
      </c>
      <c r="T285" s="130">
        <f t="shared" ref="T285:Y299" si="37">$J285/10</f>
        <v>25.198</v>
      </c>
      <c r="U285" s="131">
        <f t="shared" si="37"/>
        <v>25.198</v>
      </c>
      <c r="V285" s="128">
        <f t="shared" si="37"/>
        <v>25.198</v>
      </c>
      <c r="W285" s="128">
        <f t="shared" si="37"/>
        <v>25.198</v>
      </c>
      <c r="X285" s="131">
        <f t="shared" si="37"/>
        <v>25.198</v>
      </c>
      <c r="Y285" s="131">
        <f t="shared" si="37"/>
        <v>25.198</v>
      </c>
      <c r="Z285" s="128">
        <f t="shared" si="35"/>
        <v>4.1996666666666664</v>
      </c>
      <c r="AA285" s="128"/>
      <c r="AB285" s="128"/>
      <c r="AC285" s="131"/>
      <c r="AD285" s="132"/>
      <c r="AE285" s="211"/>
      <c r="AF285" s="133"/>
      <c r="AG285" s="133"/>
      <c r="AH285" s="133"/>
      <c r="AI285" s="133"/>
      <c r="AJ285" s="133"/>
      <c r="AK285" s="133"/>
      <c r="AL285" s="133"/>
      <c r="AM285" s="133"/>
      <c r="AN285" s="133"/>
      <c r="AO285" s="134">
        <f t="shared" si="32"/>
        <v>251.98000000000005</v>
      </c>
    </row>
    <row r="286" spans="2:43" x14ac:dyDescent="0.3">
      <c r="B286" s="123" t="s">
        <v>28</v>
      </c>
      <c r="C286" s="123"/>
      <c r="D286" s="123"/>
      <c r="E286" s="123"/>
      <c r="F286" s="123"/>
      <c r="G286" s="123" t="s">
        <v>349</v>
      </c>
      <c r="H286" s="124" t="s">
        <v>338</v>
      </c>
      <c r="I286" s="125">
        <v>251.98</v>
      </c>
      <c r="J286" s="125">
        <v>251.98</v>
      </c>
      <c r="K286" s="126">
        <v>0.1</v>
      </c>
      <c r="L286" s="127"/>
      <c r="M286" s="128"/>
      <c r="N286" s="129"/>
      <c r="O286" s="128"/>
      <c r="P286" s="128">
        <f t="shared" si="36"/>
        <v>20.998333333333331</v>
      </c>
      <c r="Q286" s="128">
        <f t="shared" ref="Q286:S299" si="38">$J286/10</f>
        <v>25.198</v>
      </c>
      <c r="R286" s="128">
        <f t="shared" si="38"/>
        <v>25.198</v>
      </c>
      <c r="S286" s="128">
        <f t="shared" si="38"/>
        <v>25.198</v>
      </c>
      <c r="T286" s="130">
        <f t="shared" si="37"/>
        <v>25.198</v>
      </c>
      <c r="U286" s="131">
        <f t="shared" si="37"/>
        <v>25.198</v>
      </c>
      <c r="V286" s="128">
        <f t="shared" si="37"/>
        <v>25.198</v>
      </c>
      <c r="W286" s="128">
        <f t="shared" si="37"/>
        <v>25.198</v>
      </c>
      <c r="X286" s="131">
        <f t="shared" si="37"/>
        <v>25.198</v>
      </c>
      <c r="Y286" s="131">
        <f t="shared" si="37"/>
        <v>25.198</v>
      </c>
      <c r="Z286" s="128">
        <f t="shared" si="35"/>
        <v>4.1996666666666664</v>
      </c>
      <c r="AA286" s="128"/>
      <c r="AB286" s="128"/>
      <c r="AC286" s="131"/>
      <c r="AD286" s="132"/>
      <c r="AE286" s="211"/>
      <c r="AF286" s="133"/>
      <c r="AG286" s="133"/>
      <c r="AH286" s="133"/>
      <c r="AI286" s="133"/>
      <c r="AJ286" s="133"/>
      <c r="AK286" s="133"/>
      <c r="AL286" s="133"/>
      <c r="AM286" s="133"/>
      <c r="AN286" s="133"/>
      <c r="AO286" s="134">
        <f t="shared" si="32"/>
        <v>251.98000000000005</v>
      </c>
    </row>
    <row r="287" spans="2:43" x14ac:dyDescent="0.3">
      <c r="B287" s="123" t="s">
        <v>28</v>
      </c>
      <c r="C287" s="123"/>
      <c r="D287" s="123"/>
      <c r="E287" s="123"/>
      <c r="F287" s="123"/>
      <c r="G287" s="123" t="s">
        <v>350</v>
      </c>
      <c r="H287" s="124" t="s">
        <v>338</v>
      </c>
      <c r="I287" s="125">
        <v>251.98</v>
      </c>
      <c r="J287" s="125">
        <v>251.98</v>
      </c>
      <c r="K287" s="126">
        <v>0.1</v>
      </c>
      <c r="L287" s="127"/>
      <c r="M287" s="128"/>
      <c r="N287" s="129"/>
      <c r="O287" s="128"/>
      <c r="P287" s="128">
        <f t="shared" si="36"/>
        <v>20.998333333333331</v>
      </c>
      <c r="Q287" s="128">
        <f t="shared" si="38"/>
        <v>25.198</v>
      </c>
      <c r="R287" s="128">
        <f t="shared" si="38"/>
        <v>25.198</v>
      </c>
      <c r="S287" s="128">
        <f t="shared" si="38"/>
        <v>25.198</v>
      </c>
      <c r="T287" s="130">
        <f t="shared" si="37"/>
        <v>25.198</v>
      </c>
      <c r="U287" s="131">
        <f t="shared" si="37"/>
        <v>25.198</v>
      </c>
      <c r="V287" s="128">
        <f t="shared" si="37"/>
        <v>25.198</v>
      </c>
      <c r="W287" s="128">
        <f t="shared" si="37"/>
        <v>25.198</v>
      </c>
      <c r="X287" s="131">
        <f t="shared" si="37"/>
        <v>25.198</v>
      </c>
      <c r="Y287" s="131">
        <f t="shared" si="37"/>
        <v>25.198</v>
      </c>
      <c r="Z287" s="128">
        <f t="shared" si="35"/>
        <v>4.1996666666666664</v>
      </c>
      <c r="AA287" s="128"/>
      <c r="AB287" s="128"/>
      <c r="AC287" s="131"/>
      <c r="AD287" s="132"/>
      <c r="AE287" s="211"/>
      <c r="AF287" s="133"/>
      <c r="AG287" s="133"/>
      <c r="AH287" s="133"/>
      <c r="AI287" s="133"/>
      <c r="AJ287" s="133"/>
      <c r="AK287" s="133"/>
      <c r="AL287" s="133"/>
      <c r="AM287" s="133"/>
      <c r="AN287" s="133"/>
      <c r="AO287" s="134">
        <f t="shared" si="32"/>
        <v>251.98000000000005</v>
      </c>
    </row>
    <row r="288" spans="2:43" x14ac:dyDescent="0.3">
      <c r="B288" s="123" t="s">
        <v>28</v>
      </c>
      <c r="C288" s="123"/>
      <c r="D288" s="123"/>
      <c r="E288" s="123"/>
      <c r="F288" s="123"/>
      <c r="G288" s="123" t="s">
        <v>351</v>
      </c>
      <c r="H288" s="124" t="s">
        <v>338</v>
      </c>
      <c r="I288" s="125">
        <v>251.98</v>
      </c>
      <c r="J288" s="125">
        <v>251.98</v>
      </c>
      <c r="K288" s="126">
        <v>0.1</v>
      </c>
      <c r="L288" s="127"/>
      <c r="M288" s="128"/>
      <c r="N288" s="129"/>
      <c r="O288" s="128"/>
      <c r="P288" s="128">
        <f t="shared" si="36"/>
        <v>20.998333333333331</v>
      </c>
      <c r="Q288" s="128">
        <f t="shared" si="38"/>
        <v>25.198</v>
      </c>
      <c r="R288" s="128">
        <f t="shared" si="38"/>
        <v>25.198</v>
      </c>
      <c r="S288" s="128">
        <f t="shared" si="38"/>
        <v>25.198</v>
      </c>
      <c r="T288" s="130">
        <f t="shared" si="37"/>
        <v>25.198</v>
      </c>
      <c r="U288" s="131">
        <f t="shared" si="37"/>
        <v>25.198</v>
      </c>
      <c r="V288" s="128">
        <f t="shared" si="37"/>
        <v>25.198</v>
      </c>
      <c r="W288" s="128">
        <f t="shared" si="37"/>
        <v>25.198</v>
      </c>
      <c r="X288" s="131">
        <f t="shared" si="37"/>
        <v>25.198</v>
      </c>
      <c r="Y288" s="131">
        <f t="shared" si="37"/>
        <v>25.198</v>
      </c>
      <c r="Z288" s="128">
        <f t="shared" si="35"/>
        <v>4.1996666666666664</v>
      </c>
      <c r="AA288" s="128"/>
      <c r="AB288" s="128"/>
      <c r="AC288" s="131"/>
      <c r="AD288" s="132"/>
      <c r="AE288" s="211"/>
      <c r="AF288" s="133"/>
      <c r="AG288" s="133"/>
      <c r="AH288" s="133"/>
      <c r="AI288" s="133"/>
      <c r="AJ288" s="133"/>
      <c r="AK288" s="133"/>
      <c r="AL288" s="133"/>
      <c r="AM288" s="133"/>
      <c r="AN288" s="133"/>
      <c r="AO288" s="134">
        <f t="shared" si="32"/>
        <v>251.98000000000005</v>
      </c>
    </row>
    <row r="289" spans="2:42" x14ac:dyDescent="0.3">
      <c r="B289" s="123" t="s">
        <v>28</v>
      </c>
      <c r="C289" s="123"/>
      <c r="D289" s="123"/>
      <c r="E289" s="123"/>
      <c r="F289" s="123"/>
      <c r="G289" s="123" t="s">
        <v>352</v>
      </c>
      <c r="H289" s="124" t="s">
        <v>338</v>
      </c>
      <c r="I289" s="125">
        <v>251.98</v>
      </c>
      <c r="J289" s="125">
        <v>251.98</v>
      </c>
      <c r="K289" s="126">
        <v>0.1</v>
      </c>
      <c r="L289" s="127"/>
      <c r="M289" s="128"/>
      <c r="N289" s="129"/>
      <c r="O289" s="128"/>
      <c r="P289" s="128">
        <f t="shared" si="36"/>
        <v>20.998333333333331</v>
      </c>
      <c r="Q289" s="128">
        <f t="shared" si="38"/>
        <v>25.198</v>
      </c>
      <c r="R289" s="128">
        <f t="shared" si="38"/>
        <v>25.198</v>
      </c>
      <c r="S289" s="128">
        <f t="shared" si="38"/>
        <v>25.198</v>
      </c>
      <c r="T289" s="130">
        <f t="shared" si="37"/>
        <v>25.198</v>
      </c>
      <c r="U289" s="131">
        <f t="shared" si="37"/>
        <v>25.198</v>
      </c>
      <c r="V289" s="128">
        <f t="shared" si="37"/>
        <v>25.198</v>
      </c>
      <c r="W289" s="128">
        <f t="shared" si="37"/>
        <v>25.198</v>
      </c>
      <c r="X289" s="131">
        <f t="shared" si="37"/>
        <v>25.198</v>
      </c>
      <c r="Y289" s="131">
        <f t="shared" si="37"/>
        <v>25.198</v>
      </c>
      <c r="Z289" s="128">
        <f t="shared" si="35"/>
        <v>4.1996666666666664</v>
      </c>
      <c r="AA289" s="128"/>
      <c r="AB289" s="128"/>
      <c r="AC289" s="131"/>
      <c r="AD289" s="132"/>
      <c r="AE289" s="211"/>
      <c r="AF289" s="133"/>
      <c r="AG289" s="133"/>
      <c r="AH289" s="133"/>
      <c r="AI289" s="133"/>
      <c r="AJ289" s="133"/>
      <c r="AK289" s="133"/>
      <c r="AL289" s="133"/>
      <c r="AM289" s="133"/>
      <c r="AN289" s="133"/>
      <c r="AO289" s="134">
        <f t="shared" si="32"/>
        <v>251.98000000000005</v>
      </c>
    </row>
    <row r="290" spans="2:42" x14ac:dyDescent="0.3">
      <c r="B290" s="123" t="s">
        <v>28</v>
      </c>
      <c r="C290" s="123"/>
      <c r="D290" s="123"/>
      <c r="E290" s="123"/>
      <c r="F290" s="123"/>
      <c r="G290" s="123" t="s">
        <v>353</v>
      </c>
      <c r="H290" s="124" t="s">
        <v>338</v>
      </c>
      <c r="I290" s="125">
        <v>251.98</v>
      </c>
      <c r="J290" s="125">
        <v>251.98</v>
      </c>
      <c r="K290" s="126">
        <v>0.1</v>
      </c>
      <c r="L290" s="127"/>
      <c r="M290" s="128"/>
      <c r="N290" s="129"/>
      <c r="O290" s="128"/>
      <c r="P290" s="128">
        <f t="shared" si="36"/>
        <v>20.998333333333331</v>
      </c>
      <c r="Q290" s="128">
        <f t="shared" si="38"/>
        <v>25.198</v>
      </c>
      <c r="R290" s="128">
        <f t="shared" si="38"/>
        <v>25.198</v>
      </c>
      <c r="S290" s="128">
        <f t="shared" si="38"/>
        <v>25.198</v>
      </c>
      <c r="T290" s="130">
        <f t="shared" si="37"/>
        <v>25.198</v>
      </c>
      <c r="U290" s="131">
        <f t="shared" si="37"/>
        <v>25.198</v>
      </c>
      <c r="V290" s="128">
        <f t="shared" si="37"/>
        <v>25.198</v>
      </c>
      <c r="W290" s="128">
        <f t="shared" si="37"/>
        <v>25.198</v>
      </c>
      <c r="X290" s="131">
        <f t="shared" si="37"/>
        <v>25.198</v>
      </c>
      <c r="Y290" s="131">
        <f t="shared" si="37"/>
        <v>25.198</v>
      </c>
      <c r="Z290" s="128">
        <f t="shared" si="35"/>
        <v>4.1996666666666664</v>
      </c>
      <c r="AA290" s="128"/>
      <c r="AB290" s="128"/>
      <c r="AC290" s="131"/>
      <c r="AD290" s="132"/>
      <c r="AE290" s="211"/>
      <c r="AF290" s="133"/>
      <c r="AG290" s="133"/>
      <c r="AH290" s="133"/>
      <c r="AI290" s="133"/>
      <c r="AJ290" s="133"/>
      <c r="AK290" s="133"/>
      <c r="AL290" s="133"/>
      <c r="AM290" s="133"/>
      <c r="AN290" s="133"/>
      <c r="AO290" s="134">
        <f t="shared" si="32"/>
        <v>251.98000000000005</v>
      </c>
    </row>
    <row r="291" spans="2:42" x14ac:dyDescent="0.3">
      <c r="B291" s="123" t="s">
        <v>28</v>
      </c>
      <c r="C291" s="123"/>
      <c r="D291" s="123"/>
      <c r="E291" s="123"/>
      <c r="F291" s="123"/>
      <c r="G291" s="123" t="s">
        <v>354</v>
      </c>
      <c r="H291" s="124" t="s">
        <v>338</v>
      </c>
      <c r="I291" s="125">
        <v>251.98</v>
      </c>
      <c r="J291" s="125">
        <v>251.98</v>
      </c>
      <c r="K291" s="126">
        <v>0.1</v>
      </c>
      <c r="L291" s="127"/>
      <c r="M291" s="128"/>
      <c r="N291" s="129"/>
      <c r="O291" s="128"/>
      <c r="P291" s="128">
        <f t="shared" si="36"/>
        <v>20.998333333333331</v>
      </c>
      <c r="Q291" s="128">
        <f t="shared" si="38"/>
        <v>25.198</v>
      </c>
      <c r="R291" s="128">
        <f t="shared" si="38"/>
        <v>25.198</v>
      </c>
      <c r="S291" s="128">
        <f t="shared" si="38"/>
        <v>25.198</v>
      </c>
      <c r="T291" s="130">
        <f t="shared" si="37"/>
        <v>25.198</v>
      </c>
      <c r="U291" s="131">
        <f t="shared" si="37"/>
        <v>25.198</v>
      </c>
      <c r="V291" s="128">
        <f t="shared" si="37"/>
        <v>25.198</v>
      </c>
      <c r="W291" s="128">
        <f t="shared" si="37"/>
        <v>25.198</v>
      </c>
      <c r="X291" s="131">
        <f t="shared" si="37"/>
        <v>25.198</v>
      </c>
      <c r="Y291" s="131">
        <f t="shared" si="37"/>
        <v>25.198</v>
      </c>
      <c r="Z291" s="128">
        <f t="shared" si="35"/>
        <v>4.1996666666666664</v>
      </c>
      <c r="AA291" s="128"/>
      <c r="AB291" s="128"/>
      <c r="AC291" s="131"/>
      <c r="AD291" s="132"/>
      <c r="AE291" s="211"/>
      <c r="AF291" s="133"/>
      <c r="AG291" s="133"/>
      <c r="AH291" s="133"/>
      <c r="AI291" s="133"/>
      <c r="AJ291" s="133"/>
      <c r="AK291" s="133"/>
      <c r="AL291" s="133"/>
      <c r="AM291" s="133"/>
      <c r="AN291" s="133"/>
      <c r="AO291" s="134">
        <f t="shared" si="32"/>
        <v>251.98000000000005</v>
      </c>
    </row>
    <row r="292" spans="2:42" x14ac:dyDescent="0.3">
      <c r="B292" s="123" t="s">
        <v>28</v>
      </c>
      <c r="C292" s="123"/>
      <c r="D292" s="123"/>
      <c r="E292" s="123"/>
      <c r="F292" s="123"/>
      <c r="G292" s="123" t="s">
        <v>355</v>
      </c>
      <c r="H292" s="124" t="s">
        <v>338</v>
      </c>
      <c r="I292" s="125">
        <v>251.98</v>
      </c>
      <c r="J292" s="125">
        <v>251.98</v>
      </c>
      <c r="K292" s="126">
        <v>0.1</v>
      </c>
      <c r="L292" s="127"/>
      <c r="M292" s="128"/>
      <c r="N292" s="129"/>
      <c r="O292" s="128"/>
      <c r="P292" s="128">
        <f t="shared" si="36"/>
        <v>20.998333333333331</v>
      </c>
      <c r="Q292" s="128">
        <f t="shared" si="38"/>
        <v>25.198</v>
      </c>
      <c r="R292" s="128">
        <f t="shared" si="38"/>
        <v>25.198</v>
      </c>
      <c r="S292" s="128">
        <f t="shared" si="38"/>
        <v>25.198</v>
      </c>
      <c r="T292" s="130">
        <f t="shared" si="37"/>
        <v>25.198</v>
      </c>
      <c r="U292" s="131">
        <f t="shared" si="37"/>
        <v>25.198</v>
      </c>
      <c r="V292" s="128">
        <f t="shared" si="37"/>
        <v>25.198</v>
      </c>
      <c r="W292" s="128">
        <f t="shared" si="37"/>
        <v>25.198</v>
      </c>
      <c r="X292" s="131">
        <f t="shared" si="37"/>
        <v>25.198</v>
      </c>
      <c r="Y292" s="131">
        <f t="shared" si="37"/>
        <v>25.198</v>
      </c>
      <c r="Z292" s="128">
        <f t="shared" si="35"/>
        <v>4.1996666666666664</v>
      </c>
      <c r="AA292" s="128"/>
      <c r="AB292" s="128"/>
      <c r="AC292" s="131"/>
      <c r="AD292" s="132"/>
      <c r="AE292" s="211"/>
      <c r="AF292" s="133"/>
      <c r="AG292" s="133"/>
      <c r="AH292" s="133"/>
      <c r="AI292" s="133"/>
      <c r="AJ292" s="133"/>
      <c r="AK292" s="133"/>
      <c r="AL292" s="133"/>
      <c r="AM292" s="133"/>
      <c r="AN292" s="133"/>
      <c r="AO292" s="134">
        <f t="shared" si="32"/>
        <v>251.98000000000005</v>
      </c>
    </row>
    <row r="293" spans="2:42" x14ac:dyDescent="0.3">
      <c r="B293" s="123" t="s">
        <v>28</v>
      </c>
      <c r="C293" s="123"/>
      <c r="D293" s="123"/>
      <c r="E293" s="123"/>
      <c r="F293" s="123"/>
      <c r="G293" s="123" t="s">
        <v>356</v>
      </c>
      <c r="H293" s="124" t="s">
        <v>338</v>
      </c>
      <c r="I293" s="125">
        <v>251.98</v>
      </c>
      <c r="J293" s="125">
        <v>251.98</v>
      </c>
      <c r="K293" s="126">
        <v>0.1</v>
      </c>
      <c r="L293" s="127"/>
      <c r="M293" s="128"/>
      <c r="N293" s="129"/>
      <c r="O293" s="128"/>
      <c r="P293" s="128">
        <f t="shared" si="36"/>
        <v>20.998333333333331</v>
      </c>
      <c r="Q293" s="128">
        <f t="shared" si="38"/>
        <v>25.198</v>
      </c>
      <c r="R293" s="128">
        <f t="shared" si="38"/>
        <v>25.198</v>
      </c>
      <c r="S293" s="128">
        <f t="shared" si="38"/>
        <v>25.198</v>
      </c>
      <c r="T293" s="130">
        <f t="shared" si="37"/>
        <v>25.198</v>
      </c>
      <c r="U293" s="131">
        <f t="shared" si="37"/>
        <v>25.198</v>
      </c>
      <c r="V293" s="128">
        <f t="shared" si="37"/>
        <v>25.198</v>
      </c>
      <c r="W293" s="128">
        <f t="shared" si="37"/>
        <v>25.198</v>
      </c>
      <c r="X293" s="131">
        <f t="shared" si="37"/>
        <v>25.198</v>
      </c>
      <c r="Y293" s="131">
        <f t="shared" si="37"/>
        <v>25.198</v>
      </c>
      <c r="Z293" s="128">
        <f t="shared" si="35"/>
        <v>4.1996666666666664</v>
      </c>
      <c r="AA293" s="128"/>
      <c r="AB293" s="128"/>
      <c r="AC293" s="131"/>
      <c r="AD293" s="132"/>
      <c r="AE293" s="211"/>
      <c r="AF293" s="133"/>
      <c r="AG293" s="133"/>
      <c r="AH293" s="133"/>
      <c r="AI293" s="133"/>
      <c r="AJ293" s="133"/>
      <c r="AK293" s="133"/>
      <c r="AL293" s="133"/>
      <c r="AM293" s="133"/>
      <c r="AN293" s="133"/>
      <c r="AO293" s="134">
        <f t="shared" ref="AO293:AO299" si="39">SUM(O293:Z293)</f>
        <v>251.98000000000005</v>
      </c>
    </row>
    <row r="294" spans="2:42" x14ac:dyDescent="0.3">
      <c r="B294" s="123" t="s">
        <v>28</v>
      </c>
      <c r="C294" s="123"/>
      <c r="D294" s="123"/>
      <c r="E294" s="123"/>
      <c r="F294" s="123"/>
      <c r="G294" s="123" t="s">
        <v>357</v>
      </c>
      <c r="H294" s="124" t="s">
        <v>338</v>
      </c>
      <c r="I294" s="125">
        <v>251.98</v>
      </c>
      <c r="J294" s="125">
        <v>251.98</v>
      </c>
      <c r="K294" s="126">
        <v>0.1</v>
      </c>
      <c r="L294" s="127"/>
      <c r="M294" s="128"/>
      <c r="N294" s="129"/>
      <c r="O294" s="128"/>
      <c r="P294" s="128">
        <f t="shared" si="36"/>
        <v>20.998333333333331</v>
      </c>
      <c r="Q294" s="128">
        <f t="shared" si="38"/>
        <v>25.198</v>
      </c>
      <c r="R294" s="128">
        <f t="shared" si="38"/>
        <v>25.198</v>
      </c>
      <c r="S294" s="128">
        <f t="shared" si="38"/>
        <v>25.198</v>
      </c>
      <c r="T294" s="130">
        <f t="shared" si="37"/>
        <v>25.198</v>
      </c>
      <c r="U294" s="131">
        <f t="shared" si="37"/>
        <v>25.198</v>
      </c>
      <c r="V294" s="128">
        <f t="shared" si="37"/>
        <v>25.198</v>
      </c>
      <c r="W294" s="128">
        <f t="shared" si="37"/>
        <v>25.198</v>
      </c>
      <c r="X294" s="131">
        <f t="shared" si="37"/>
        <v>25.198</v>
      </c>
      <c r="Y294" s="131">
        <f t="shared" si="37"/>
        <v>25.198</v>
      </c>
      <c r="Z294" s="128">
        <f t="shared" si="35"/>
        <v>4.1996666666666664</v>
      </c>
      <c r="AA294" s="128"/>
      <c r="AB294" s="128"/>
      <c r="AC294" s="131"/>
      <c r="AD294" s="132"/>
      <c r="AE294" s="211"/>
      <c r="AF294" s="133"/>
      <c r="AG294" s="133"/>
      <c r="AH294" s="133"/>
      <c r="AI294" s="133"/>
      <c r="AJ294" s="133"/>
      <c r="AK294" s="133"/>
      <c r="AL294" s="133"/>
      <c r="AM294" s="133"/>
      <c r="AN294" s="133"/>
      <c r="AO294" s="134">
        <f t="shared" si="39"/>
        <v>251.98000000000005</v>
      </c>
    </row>
    <row r="295" spans="2:42" x14ac:dyDescent="0.3">
      <c r="B295" s="123" t="s">
        <v>28</v>
      </c>
      <c r="C295" s="123"/>
      <c r="D295" s="123"/>
      <c r="E295" s="123"/>
      <c r="F295" s="123"/>
      <c r="G295" s="123" t="s">
        <v>358</v>
      </c>
      <c r="H295" s="124" t="s">
        <v>359</v>
      </c>
      <c r="I295" s="125">
        <v>1370.8</v>
      </c>
      <c r="J295" s="125">
        <v>1370.8</v>
      </c>
      <c r="K295" s="126">
        <v>0.1</v>
      </c>
      <c r="L295" s="127"/>
      <c r="M295" s="128"/>
      <c r="N295" s="129"/>
      <c r="O295" s="128"/>
      <c r="P295" s="128">
        <f>(($J295/10)/12)*6</f>
        <v>68.539999999999992</v>
      </c>
      <c r="Q295" s="128">
        <f t="shared" si="38"/>
        <v>137.07999999999998</v>
      </c>
      <c r="R295" s="128">
        <f t="shared" si="38"/>
        <v>137.07999999999998</v>
      </c>
      <c r="S295" s="128">
        <f t="shared" si="38"/>
        <v>137.07999999999998</v>
      </c>
      <c r="T295" s="130">
        <f t="shared" si="37"/>
        <v>137.07999999999998</v>
      </c>
      <c r="U295" s="131">
        <f t="shared" si="37"/>
        <v>137.07999999999998</v>
      </c>
      <c r="V295" s="128">
        <f t="shared" si="37"/>
        <v>137.07999999999998</v>
      </c>
      <c r="W295" s="128">
        <f t="shared" si="37"/>
        <v>137.07999999999998</v>
      </c>
      <c r="X295" s="131">
        <f t="shared" si="37"/>
        <v>137.07999999999998</v>
      </c>
      <c r="Y295" s="131">
        <f>$J295/10</f>
        <v>137.07999999999998</v>
      </c>
      <c r="Z295" s="128">
        <f>((J295/10)/12)*6</f>
        <v>68.539999999999992</v>
      </c>
      <c r="AA295" s="128"/>
      <c r="AB295" s="128"/>
      <c r="AC295" s="131"/>
      <c r="AD295" s="132"/>
      <c r="AE295" s="211"/>
      <c r="AF295" s="133"/>
      <c r="AG295" s="133"/>
      <c r="AH295" s="133"/>
      <c r="AI295" s="133"/>
      <c r="AJ295" s="133"/>
      <c r="AK295" s="133"/>
      <c r="AL295" s="133"/>
      <c r="AM295" s="133"/>
      <c r="AN295" s="133"/>
      <c r="AO295" s="134">
        <f t="shared" si="39"/>
        <v>1370.7999999999995</v>
      </c>
    </row>
    <row r="296" spans="2:42" x14ac:dyDescent="0.3">
      <c r="B296" s="123" t="s">
        <v>28</v>
      </c>
      <c r="C296" s="123"/>
      <c r="D296" s="123"/>
      <c r="E296" s="123"/>
      <c r="F296" s="123"/>
      <c r="G296" s="123" t="s">
        <v>360</v>
      </c>
      <c r="H296" s="124" t="s">
        <v>359</v>
      </c>
      <c r="I296" s="125">
        <v>1370.8</v>
      </c>
      <c r="J296" s="125">
        <v>1370.8</v>
      </c>
      <c r="K296" s="126">
        <v>0.1</v>
      </c>
      <c r="L296" s="127"/>
      <c r="M296" s="128"/>
      <c r="N296" s="129"/>
      <c r="O296" s="128"/>
      <c r="P296" s="128">
        <f>(($J296/10)/12)*6</f>
        <v>68.539999999999992</v>
      </c>
      <c r="Q296" s="128">
        <f t="shared" si="38"/>
        <v>137.07999999999998</v>
      </c>
      <c r="R296" s="128">
        <f t="shared" si="38"/>
        <v>137.07999999999998</v>
      </c>
      <c r="S296" s="128">
        <f t="shared" si="38"/>
        <v>137.07999999999998</v>
      </c>
      <c r="T296" s="130">
        <f t="shared" si="37"/>
        <v>137.07999999999998</v>
      </c>
      <c r="U296" s="131">
        <f t="shared" si="37"/>
        <v>137.07999999999998</v>
      </c>
      <c r="V296" s="128">
        <f t="shared" si="37"/>
        <v>137.07999999999998</v>
      </c>
      <c r="W296" s="128">
        <f t="shared" si="37"/>
        <v>137.07999999999998</v>
      </c>
      <c r="X296" s="131">
        <f t="shared" si="37"/>
        <v>137.07999999999998</v>
      </c>
      <c r="Y296" s="131">
        <f t="shared" si="37"/>
        <v>137.07999999999998</v>
      </c>
      <c r="Z296" s="128">
        <f>((J296/10)/12)*6</f>
        <v>68.539999999999992</v>
      </c>
      <c r="AA296" s="128"/>
      <c r="AB296" s="128"/>
      <c r="AC296" s="131"/>
      <c r="AD296" s="132"/>
      <c r="AE296" s="211"/>
      <c r="AF296" s="133"/>
      <c r="AG296" s="133"/>
      <c r="AH296" s="133"/>
      <c r="AI296" s="133"/>
      <c r="AJ296" s="133"/>
      <c r="AK296" s="133"/>
      <c r="AL296" s="133"/>
      <c r="AM296" s="133"/>
      <c r="AN296" s="133"/>
      <c r="AO296" s="134">
        <f t="shared" si="39"/>
        <v>1370.7999999999995</v>
      </c>
      <c r="AP296" s="137"/>
    </row>
    <row r="297" spans="2:42" x14ac:dyDescent="0.3">
      <c r="B297" s="123" t="s">
        <v>28</v>
      </c>
      <c r="C297" s="123"/>
      <c r="D297" s="123"/>
      <c r="E297" s="123"/>
      <c r="F297" s="123"/>
      <c r="G297" s="123" t="s">
        <v>361</v>
      </c>
      <c r="H297" s="124" t="s">
        <v>359</v>
      </c>
      <c r="I297" s="125">
        <v>1370.8</v>
      </c>
      <c r="J297" s="125">
        <v>1370.8</v>
      </c>
      <c r="K297" s="126">
        <v>0.1</v>
      </c>
      <c r="L297" s="127"/>
      <c r="M297" s="128"/>
      <c r="N297" s="129"/>
      <c r="O297" s="128"/>
      <c r="P297" s="128">
        <f>(($J297/10)/12)*6</f>
        <v>68.539999999999992</v>
      </c>
      <c r="Q297" s="128">
        <f t="shared" si="38"/>
        <v>137.07999999999998</v>
      </c>
      <c r="R297" s="128">
        <f t="shared" si="38"/>
        <v>137.07999999999998</v>
      </c>
      <c r="S297" s="128">
        <f t="shared" si="38"/>
        <v>137.07999999999998</v>
      </c>
      <c r="T297" s="130">
        <f t="shared" si="37"/>
        <v>137.07999999999998</v>
      </c>
      <c r="U297" s="131">
        <f t="shared" si="37"/>
        <v>137.07999999999998</v>
      </c>
      <c r="V297" s="128">
        <f t="shared" si="37"/>
        <v>137.07999999999998</v>
      </c>
      <c r="W297" s="128">
        <f t="shared" si="37"/>
        <v>137.07999999999998</v>
      </c>
      <c r="X297" s="131">
        <f t="shared" si="37"/>
        <v>137.07999999999998</v>
      </c>
      <c r="Y297" s="131">
        <f t="shared" si="37"/>
        <v>137.07999999999998</v>
      </c>
      <c r="Z297" s="128">
        <f>((J297/10)/12)*6</f>
        <v>68.539999999999992</v>
      </c>
      <c r="AA297" s="128"/>
      <c r="AB297" s="128"/>
      <c r="AC297" s="131"/>
      <c r="AD297" s="132"/>
      <c r="AE297" s="211"/>
      <c r="AF297" s="133"/>
      <c r="AG297" s="133"/>
      <c r="AH297" s="133"/>
      <c r="AI297" s="133"/>
      <c r="AJ297" s="133"/>
      <c r="AK297" s="133"/>
      <c r="AL297" s="133"/>
      <c r="AM297" s="133"/>
      <c r="AN297" s="133"/>
      <c r="AO297" s="134">
        <f t="shared" si="39"/>
        <v>1370.7999999999995</v>
      </c>
    </row>
    <row r="298" spans="2:42" ht="16.5" customHeight="1" x14ac:dyDescent="0.3">
      <c r="B298" s="123" t="s">
        <v>28</v>
      </c>
      <c r="C298" s="123"/>
      <c r="D298" s="123"/>
      <c r="E298" s="123"/>
      <c r="F298" s="123"/>
      <c r="G298" s="123" t="s">
        <v>362</v>
      </c>
      <c r="H298" s="124" t="s">
        <v>359</v>
      </c>
      <c r="I298" s="125">
        <v>1370.8</v>
      </c>
      <c r="J298" s="125">
        <v>1370.8</v>
      </c>
      <c r="K298" s="126">
        <v>0.1</v>
      </c>
      <c r="L298" s="127"/>
      <c r="M298" s="128"/>
      <c r="N298" s="129"/>
      <c r="O298" s="128"/>
      <c r="P298" s="128">
        <f>(($J298/10)/12)*6</f>
        <v>68.539999999999992</v>
      </c>
      <c r="Q298" s="128">
        <f t="shared" si="38"/>
        <v>137.07999999999998</v>
      </c>
      <c r="R298" s="128">
        <f t="shared" si="38"/>
        <v>137.07999999999998</v>
      </c>
      <c r="S298" s="128">
        <f t="shared" si="38"/>
        <v>137.07999999999998</v>
      </c>
      <c r="T298" s="130">
        <f t="shared" si="37"/>
        <v>137.07999999999998</v>
      </c>
      <c r="U298" s="131">
        <f t="shared" si="37"/>
        <v>137.07999999999998</v>
      </c>
      <c r="V298" s="128">
        <f t="shared" si="37"/>
        <v>137.07999999999998</v>
      </c>
      <c r="W298" s="128">
        <f t="shared" si="37"/>
        <v>137.07999999999998</v>
      </c>
      <c r="X298" s="131">
        <f t="shared" si="37"/>
        <v>137.07999999999998</v>
      </c>
      <c r="Y298" s="131">
        <f t="shared" si="37"/>
        <v>137.07999999999998</v>
      </c>
      <c r="Z298" s="128">
        <f>((J298/10)/12)*6</f>
        <v>68.539999999999992</v>
      </c>
      <c r="AA298" s="128"/>
      <c r="AB298" s="128"/>
      <c r="AC298" s="131"/>
      <c r="AD298" s="132"/>
      <c r="AE298" s="211"/>
      <c r="AF298" s="133"/>
      <c r="AG298" s="133"/>
      <c r="AH298" s="133"/>
      <c r="AI298" s="133"/>
      <c r="AJ298" s="133"/>
      <c r="AK298" s="133"/>
      <c r="AL298" s="133"/>
      <c r="AM298" s="133"/>
      <c r="AN298" s="133"/>
      <c r="AO298" s="134">
        <f t="shared" si="39"/>
        <v>1370.7999999999995</v>
      </c>
    </row>
    <row r="299" spans="2:42" ht="16.5" customHeight="1" x14ac:dyDescent="0.3">
      <c r="B299" s="138" t="s">
        <v>28</v>
      </c>
      <c r="C299" s="138"/>
      <c r="D299" s="138"/>
      <c r="E299" s="138"/>
      <c r="F299" s="138"/>
      <c r="G299" s="138" t="s">
        <v>363</v>
      </c>
      <c r="H299" s="139" t="s">
        <v>359</v>
      </c>
      <c r="I299" s="140">
        <v>1370.8</v>
      </c>
      <c r="J299" s="140">
        <v>1370.8</v>
      </c>
      <c r="K299" s="141">
        <v>0.1</v>
      </c>
      <c r="L299" s="142"/>
      <c r="M299" s="143"/>
      <c r="N299" s="144"/>
      <c r="O299" s="143"/>
      <c r="P299" s="143">
        <f>(($J299/10)/12)*6</f>
        <v>68.539999999999992</v>
      </c>
      <c r="Q299" s="143">
        <f t="shared" si="38"/>
        <v>137.07999999999998</v>
      </c>
      <c r="R299" s="143">
        <f t="shared" si="38"/>
        <v>137.07999999999998</v>
      </c>
      <c r="S299" s="143">
        <f t="shared" si="38"/>
        <v>137.07999999999998</v>
      </c>
      <c r="T299" s="145">
        <f t="shared" si="37"/>
        <v>137.07999999999998</v>
      </c>
      <c r="U299" s="146">
        <f t="shared" si="37"/>
        <v>137.07999999999998</v>
      </c>
      <c r="V299" s="143">
        <f t="shared" si="37"/>
        <v>137.07999999999998</v>
      </c>
      <c r="W299" s="143">
        <f t="shared" si="37"/>
        <v>137.07999999999998</v>
      </c>
      <c r="X299" s="146">
        <f t="shared" si="37"/>
        <v>137.07999999999998</v>
      </c>
      <c r="Y299" s="146">
        <f t="shared" si="37"/>
        <v>137.07999999999998</v>
      </c>
      <c r="Z299" s="143">
        <f>((I299/10)/12)*6</f>
        <v>68.539999999999992</v>
      </c>
      <c r="AA299" s="143"/>
      <c r="AB299" s="143"/>
      <c r="AC299" s="146"/>
      <c r="AD299" s="147"/>
      <c r="AE299" s="212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9">
        <f t="shared" si="39"/>
        <v>1370.7999999999995</v>
      </c>
    </row>
    <row r="300" spans="2:42" ht="16.5" customHeight="1" x14ac:dyDescent="0.3">
      <c r="B300" s="150" t="s">
        <v>364</v>
      </c>
      <c r="C300" s="150" t="s">
        <v>365</v>
      </c>
      <c r="D300" s="150"/>
      <c r="E300" s="150"/>
      <c r="F300" s="150"/>
      <c r="G300" s="150" t="s">
        <v>366</v>
      </c>
      <c r="H300" s="151" t="s">
        <v>367</v>
      </c>
      <c r="I300" s="152"/>
      <c r="J300" s="152">
        <v>214.47</v>
      </c>
      <c r="K300" s="153">
        <v>0.1</v>
      </c>
      <c r="L300" s="154"/>
      <c r="M300" s="155"/>
      <c r="N300" s="156"/>
      <c r="O300" s="155"/>
      <c r="P300" s="155"/>
      <c r="Q300" s="155"/>
      <c r="R300" s="155"/>
      <c r="S300" s="155"/>
      <c r="T300" s="157"/>
      <c r="U300" s="158"/>
      <c r="V300" s="155"/>
      <c r="W300" s="155">
        <f>$J$300*$K$300/12*7</f>
        <v>12.510750000000002</v>
      </c>
      <c r="X300" s="158">
        <f>$J$300*$K$300</f>
        <v>21.447000000000003</v>
      </c>
      <c r="Y300" s="158">
        <f t="shared" ref="Y300:AF300" si="40">$J$300*$K$300</f>
        <v>21.447000000000003</v>
      </c>
      <c r="Z300" s="155">
        <f t="shared" si="40"/>
        <v>21.447000000000003</v>
      </c>
      <c r="AA300" s="155">
        <f t="shared" si="40"/>
        <v>21.447000000000003</v>
      </c>
      <c r="AB300" s="155">
        <f t="shared" si="40"/>
        <v>21.447000000000003</v>
      </c>
      <c r="AC300" s="158">
        <f t="shared" si="40"/>
        <v>21.447000000000003</v>
      </c>
      <c r="AD300" s="159">
        <f t="shared" si="40"/>
        <v>21.447000000000003</v>
      </c>
      <c r="AE300" s="213">
        <f t="shared" si="40"/>
        <v>21.447000000000003</v>
      </c>
      <c r="AF300" s="160">
        <f t="shared" si="40"/>
        <v>21.447000000000003</v>
      </c>
      <c r="AG300" s="160">
        <f>$J$300*$K$300/12*5</f>
        <v>8.9362500000000011</v>
      </c>
      <c r="AH300" s="160"/>
      <c r="AI300" s="160"/>
      <c r="AJ300" s="160"/>
      <c r="AK300" s="160"/>
      <c r="AL300" s="160"/>
      <c r="AM300" s="160"/>
      <c r="AN300" s="160"/>
      <c r="AO300" s="161">
        <f>SUM(W300:AG300)</f>
        <v>214.47000000000003</v>
      </c>
    </row>
    <row r="301" spans="2:42" ht="16.5" customHeight="1" x14ac:dyDescent="0.3">
      <c r="B301" s="123" t="s">
        <v>364</v>
      </c>
      <c r="C301" s="123" t="s">
        <v>365</v>
      </c>
      <c r="D301" s="123"/>
      <c r="E301" s="123"/>
      <c r="F301" s="123"/>
      <c r="G301" s="123" t="s">
        <v>368</v>
      </c>
      <c r="H301" s="124" t="s">
        <v>367</v>
      </c>
      <c r="I301" s="125"/>
      <c r="J301" s="125">
        <v>214.47</v>
      </c>
      <c r="K301" s="126">
        <v>0.1</v>
      </c>
      <c r="L301" s="127"/>
      <c r="M301" s="128"/>
      <c r="N301" s="129"/>
      <c r="O301" s="128"/>
      <c r="P301" s="128"/>
      <c r="Q301" s="128"/>
      <c r="R301" s="128"/>
      <c r="S301" s="128"/>
      <c r="T301" s="130"/>
      <c r="U301" s="131"/>
      <c r="V301" s="128"/>
      <c r="W301" s="128">
        <f>$J$301*$K$301/12*7</f>
        <v>12.510750000000002</v>
      </c>
      <c r="X301" s="131">
        <f>$J$301*$K$301</f>
        <v>21.447000000000003</v>
      </c>
      <c r="Y301" s="131">
        <f t="shared" ref="Y301:AF301" si="41">$J$301*$K$301</f>
        <v>21.447000000000003</v>
      </c>
      <c r="Z301" s="128">
        <f t="shared" si="41"/>
        <v>21.447000000000003</v>
      </c>
      <c r="AA301" s="128">
        <f t="shared" si="41"/>
        <v>21.447000000000003</v>
      </c>
      <c r="AB301" s="128">
        <f t="shared" si="41"/>
        <v>21.447000000000003</v>
      </c>
      <c r="AC301" s="131">
        <f t="shared" si="41"/>
        <v>21.447000000000003</v>
      </c>
      <c r="AD301" s="132">
        <f t="shared" si="41"/>
        <v>21.447000000000003</v>
      </c>
      <c r="AE301" s="211">
        <f t="shared" si="41"/>
        <v>21.447000000000003</v>
      </c>
      <c r="AF301" s="133">
        <f t="shared" si="41"/>
        <v>21.447000000000003</v>
      </c>
      <c r="AG301" s="133">
        <f>$J$301*$K$301/12*5</f>
        <v>8.9362500000000011</v>
      </c>
      <c r="AH301" s="133"/>
      <c r="AI301" s="133"/>
      <c r="AJ301" s="133"/>
      <c r="AK301" s="133"/>
      <c r="AL301" s="133"/>
      <c r="AM301" s="133"/>
      <c r="AN301" s="133"/>
      <c r="AO301" s="134">
        <f>SUM(W301:AG301)</f>
        <v>214.47000000000003</v>
      </c>
    </row>
    <row r="302" spans="2:42" ht="16.5" customHeight="1" x14ac:dyDescent="0.3">
      <c r="B302" s="162" t="s">
        <v>364</v>
      </c>
      <c r="C302" s="162" t="s">
        <v>369</v>
      </c>
      <c r="D302" s="162"/>
      <c r="E302" s="162"/>
      <c r="F302" s="162"/>
      <c r="G302" s="162" t="s">
        <v>370</v>
      </c>
      <c r="H302" s="163" t="s">
        <v>371</v>
      </c>
      <c r="I302" s="164"/>
      <c r="J302" s="164">
        <v>306.27</v>
      </c>
      <c r="K302" s="165">
        <v>0.1</v>
      </c>
      <c r="L302" s="166"/>
      <c r="M302" s="167"/>
      <c r="N302" s="168"/>
      <c r="O302" s="167"/>
      <c r="P302" s="167"/>
      <c r="Q302" s="167"/>
      <c r="R302" s="167"/>
      <c r="S302" s="167"/>
      <c r="T302" s="169"/>
      <c r="U302" s="170"/>
      <c r="V302" s="167"/>
      <c r="W302" s="167">
        <f>$J$302*$K$302/12*6</f>
        <v>15.313499999999999</v>
      </c>
      <c r="X302" s="170"/>
      <c r="Y302" s="170">
        <f>$J$302*$K$302*2</f>
        <v>61.253999999999998</v>
      </c>
      <c r="Z302" s="167">
        <f t="shared" ref="Z302:AF302" si="42">$J$302*$K$302</f>
        <v>30.626999999999999</v>
      </c>
      <c r="AA302" s="167">
        <f t="shared" si="42"/>
        <v>30.626999999999999</v>
      </c>
      <c r="AB302" s="167">
        <f t="shared" si="42"/>
        <v>30.626999999999999</v>
      </c>
      <c r="AC302" s="170">
        <f t="shared" si="42"/>
        <v>30.626999999999999</v>
      </c>
      <c r="AD302" s="171">
        <f t="shared" si="42"/>
        <v>30.626999999999999</v>
      </c>
      <c r="AE302" s="214">
        <f t="shared" si="42"/>
        <v>30.626999999999999</v>
      </c>
      <c r="AF302" s="172">
        <f t="shared" si="42"/>
        <v>30.626999999999999</v>
      </c>
      <c r="AG302" s="172">
        <f>$J$302*$K$302/12*6</f>
        <v>15.313499999999999</v>
      </c>
      <c r="AH302" s="172"/>
      <c r="AI302" s="172"/>
      <c r="AJ302" s="172"/>
      <c r="AK302" s="172"/>
      <c r="AL302" s="172"/>
      <c r="AM302" s="172"/>
      <c r="AN302" s="172"/>
      <c r="AO302" s="173">
        <f>SUM(W302:AG302)</f>
        <v>306.27</v>
      </c>
    </row>
    <row r="303" spans="2:42" ht="16.5" customHeight="1" x14ac:dyDescent="0.3">
      <c r="B303" s="175" t="s">
        <v>372</v>
      </c>
      <c r="C303" s="175" t="s">
        <v>373</v>
      </c>
      <c r="D303" s="175"/>
      <c r="E303" s="175"/>
      <c r="F303" s="175"/>
      <c r="G303" s="175" t="s">
        <v>374</v>
      </c>
      <c r="H303" s="176" t="s">
        <v>375</v>
      </c>
      <c r="I303" s="177"/>
      <c r="J303" s="177">
        <v>168.92</v>
      </c>
      <c r="K303" s="178">
        <v>0.1</v>
      </c>
      <c r="L303" s="195"/>
      <c r="M303" s="180"/>
      <c r="N303" s="196"/>
      <c r="O303" s="180"/>
      <c r="P303" s="180"/>
      <c r="Q303" s="180"/>
      <c r="R303" s="180"/>
      <c r="S303" s="180"/>
      <c r="T303" s="197"/>
      <c r="U303" s="179"/>
      <c r="V303" s="180"/>
      <c r="W303" s="180"/>
      <c r="X303" s="179"/>
      <c r="Y303" s="179">
        <f>$J$303*$K$303/12*6</f>
        <v>8.4459999999999997</v>
      </c>
      <c r="Z303" s="180">
        <f>$J$303*$K$303</f>
        <v>16.891999999999999</v>
      </c>
      <c r="AA303" s="180">
        <f t="shared" ref="AA303:AH303" si="43">$J$303*$K$303</f>
        <v>16.891999999999999</v>
      </c>
      <c r="AB303" s="180">
        <f t="shared" si="43"/>
        <v>16.891999999999999</v>
      </c>
      <c r="AC303" s="179">
        <f t="shared" si="43"/>
        <v>16.891999999999999</v>
      </c>
      <c r="AD303" s="181">
        <f t="shared" si="43"/>
        <v>16.891999999999999</v>
      </c>
      <c r="AE303" s="215">
        <f t="shared" si="43"/>
        <v>16.891999999999999</v>
      </c>
      <c r="AF303" s="174">
        <f t="shared" si="43"/>
        <v>16.891999999999999</v>
      </c>
      <c r="AG303" s="174">
        <f t="shared" si="43"/>
        <v>16.891999999999999</v>
      </c>
      <c r="AH303" s="174">
        <f t="shared" si="43"/>
        <v>16.891999999999999</v>
      </c>
      <c r="AI303" s="174">
        <f>$J$303*$K$303/12*6</f>
        <v>8.4459999999999997</v>
      </c>
      <c r="AJ303" s="174"/>
      <c r="AK303" s="174"/>
      <c r="AL303" s="174"/>
      <c r="AM303" s="174"/>
      <c r="AN303" s="174"/>
      <c r="AO303" s="182">
        <f>SUM(W303:AI303)</f>
        <v>168.92</v>
      </c>
    </row>
    <row r="304" spans="2:42" ht="16.5" customHeight="1" x14ac:dyDescent="0.3">
      <c r="B304" s="123" t="s">
        <v>372</v>
      </c>
      <c r="C304" s="123" t="s">
        <v>376</v>
      </c>
      <c r="D304" s="123"/>
      <c r="E304" s="123"/>
      <c r="F304" s="123"/>
      <c r="G304" s="123" t="s">
        <v>366</v>
      </c>
      <c r="H304" s="124" t="s">
        <v>377</v>
      </c>
      <c r="I304" s="125"/>
      <c r="J304" s="125">
        <v>253.58</v>
      </c>
      <c r="K304" s="126">
        <v>0.1</v>
      </c>
      <c r="L304" s="127"/>
      <c r="M304" s="128"/>
      <c r="N304" s="129"/>
      <c r="O304" s="128"/>
      <c r="P304" s="128"/>
      <c r="Q304" s="128"/>
      <c r="R304" s="128"/>
      <c r="S304" s="128"/>
      <c r="T304" s="130"/>
      <c r="U304" s="131"/>
      <c r="V304" s="128"/>
      <c r="W304" s="128"/>
      <c r="X304" s="131"/>
      <c r="Y304" s="131">
        <f>$J304*$K304/12*7</f>
        <v>14.792166666666668</v>
      </c>
      <c r="Z304" s="128">
        <f t="shared" ref="Z304:AH320" si="44">$J304*$K304</f>
        <v>25.358000000000004</v>
      </c>
      <c r="AA304" s="128">
        <f t="shared" si="44"/>
        <v>25.358000000000004</v>
      </c>
      <c r="AB304" s="128">
        <f t="shared" si="44"/>
        <v>25.358000000000004</v>
      </c>
      <c r="AC304" s="131">
        <f t="shared" si="44"/>
        <v>25.358000000000004</v>
      </c>
      <c r="AD304" s="132">
        <f t="shared" si="44"/>
        <v>25.358000000000004</v>
      </c>
      <c r="AE304" s="211">
        <f t="shared" si="44"/>
        <v>25.358000000000004</v>
      </c>
      <c r="AF304" s="133">
        <f t="shared" si="44"/>
        <v>25.358000000000004</v>
      </c>
      <c r="AG304" s="133">
        <f t="shared" si="44"/>
        <v>25.358000000000004</v>
      </c>
      <c r="AH304" s="133">
        <f t="shared" si="44"/>
        <v>25.358000000000004</v>
      </c>
      <c r="AI304" s="133">
        <f>$J304*$K304/12*5</f>
        <v>10.565833333333334</v>
      </c>
      <c r="AJ304" s="133"/>
      <c r="AK304" s="133"/>
      <c r="AL304" s="133"/>
      <c r="AM304" s="133"/>
      <c r="AN304" s="133"/>
      <c r="AO304" s="134">
        <f t="shared" ref="AO304:AO337" si="45">SUM(W304:AI304)</f>
        <v>253.58000000000004</v>
      </c>
    </row>
    <row r="305" spans="2:41" ht="16.5" customHeight="1" x14ac:dyDescent="0.3">
      <c r="B305" s="110" t="s">
        <v>372</v>
      </c>
      <c r="C305" s="110" t="s">
        <v>376</v>
      </c>
      <c r="D305" s="110"/>
      <c r="E305" s="110"/>
      <c r="F305" s="110"/>
      <c r="G305" s="110" t="s">
        <v>368</v>
      </c>
      <c r="H305" s="111" t="s">
        <v>377</v>
      </c>
      <c r="I305" s="112"/>
      <c r="J305" s="112">
        <v>253.58</v>
      </c>
      <c r="K305" s="113">
        <v>0.1</v>
      </c>
      <c r="L305" s="114"/>
      <c r="M305" s="115"/>
      <c r="N305" s="116"/>
      <c r="O305" s="115"/>
      <c r="P305" s="115"/>
      <c r="Q305" s="115"/>
      <c r="R305" s="115"/>
      <c r="S305" s="115"/>
      <c r="T305" s="117"/>
      <c r="U305" s="118"/>
      <c r="V305" s="115"/>
      <c r="W305" s="115"/>
      <c r="X305" s="118"/>
      <c r="Y305" s="118">
        <f t="shared" ref="Y305:Y337" si="46">$J305*$K305/12*7</f>
        <v>14.792166666666668</v>
      </c>
      <c r="Z305" s="115">
        <f t="shared" si="44"/>
        <v>25.358000000000004</v>
      </c>
      <c r="AA305" s="115">
        <f t="shared" si="44"/>
        <v>25.358000000000004</v>
      </c>
      <c r="AB305" s="115">
        <f t="shared" si="44"/>
        <v>25.358000000000004</v>
      </c>
      <c r="AC305" s="118">
        <f t="shared" si="44"/>
        <v>25.358000000000004</v>
      </c>
      <c r="AD305" s="119">
        <f t="shared" si="44"/>
        <v>25.358000000000004</v>
      </c>
      <c r="AE305" s="210">
        <f t="shared" si="44"/>
        <v>25.358000000000004</v>
      </c>
      <c r="AF305" s="120">
        <f t="shared" si="44"/>
        <v>25.358000000000004</v>
      </c>
      <c r="AG305" s="120">
        <f t="shared" si="44"/>
        <v>25.358000000000004</v>
      </c>
      <c r="AH305" s="120">
        <f t="shared" si="44"/>
        <v>25.358000000000004</v>
      </c>
      <c r="AI305" s="120">
        <f>$J305*$K305/12*5</f>
        <v>10.565833333333334</v>
      </c>
      <c r="AJ305" s="120"/>
      <c r="AK305" s="120"/>
      <c r="AL305" s="120"/>
      <c r="AM305" s="120"/>
      <c r="AN305" s="120"/>
      <c r="AO305" s="134">
        <f t="shared" si="45"/>
        <v>253.58000000000004</v>
      </c>
    </row>
    <row r="306" spans="2:41" ht="16.5" customHeight="1" x14ac:dyDescent="0.3">
      <c r="B306" s="110" t="s">
        <v>372</v>
      </c>
      <c r="C306" s="110" t="s">
        <v>376</v>
      </c>
      <c r="D306" s="110"/>
      <c r="E306" s="110"/>
      <c r="F306" s="110"/>
      <c r="G306" s="110" t="s">
        <v>378</v>
      </c>
      <c r="H306" s="111" t="s">
        <v>379</v>
      </c>
      <c r="I306" s="112"/>
      <c r="J306" s="112">
        <v>178.14</v>
      </c>
      <c r="K306" s="113">
        <v>0.1</v>
      </c>
      <c r="L306" s="114"/>
      <c r="M306" s="115"/>
      <c r="N306" s="116"/>
      <c r="O306" s="115"/>
      <c r="P306" s="115"/>
      <c r="Q306" s="115"/>
      <c r="R306" s="115"/>
      <c r="S306" s="115"/>
      <c r="T306" s="117"/>
      <c r="U306" s="118"/>
      <c r="V306" s="115"/>
      <c r="W306" s="115"/>
      <c r="X306" s="118"/>
      <c r="Y306" s="118">
        <f t="shared" si="46"/>
        <v>10.391499999999999</v>
      </c>
      <c r="Z306" s="115">
        <f t="shared" si="44"/>
        <v>17.814</v>
      </c>
      <c r="AA306" s="115">
        <f t="shared" si="44"/>
        <v>17.814</v>
      </c>
      <c r="AB306" s="115">
        <f t="shared" si="44"/>
        <v>17.814</v>
      </c>
      <c r="AC306" s="118">
        <f t="shared" si="44"/>
        <v>17.814</v>
      </c>
      <c r="AD306" s="119">
        <f t="shared" si="44"/>
        <v>17.814</v>
      </c>
      <c r="AE306" s="210">
        <f t="shared" si="44"/>
        <v>17.814</v>
      </c>
      <c r="AF306" s="120">
        <f t="shared" si="44"/>
        <v>17.814</v>
      </c>
      <c r="AG306" s="120">
        <f t="shared" si="44"/>
        <v>17.814</v>
      </c>
      <c r="AH306" s="120">
        <f t="shared" si="44"/>
        <v>17.814</v>
      </c>
      <c r="AI306" s="120">
        <f>$J306*$K306/12*5</f>
        <v>7.4224999999999994</v>
      </c>
      <c r="AJ306" s="120"/>
      <c r="AK306" s="120"/>
      <c r="AL306" s="120"/>
      <c r="AM306" s="120"/>
      <c r="AN306" s="120"/>
      <c r="AO306" s="134">
        <f t="shared" si="45"/>
        <v>178.14</v>
      </c>
    </row>
    <row r="307" spans="2:41" ht="16.5" customHeight="1" x14ac:dyDescent="0.3">
      <c r="B307" s="110" t="s">
        <v>372</v>
      </c>
      <c r="C307" s="110" t="s">
        <v>376</v>
      </c>
      <c r="D307" s="110"/>
      <c r="E307" s="110"/>
      <c r="F307" s="110"/>
      <c r="G307" s="110" t="s">
        <v>380</v>
      </c>
      <c r="H307" s="111" t="s">
        <v>381</v>
      </c>
      <c r="I307" s="112"/>
      <c r="J307" s="112">
        <v>165.53</v>
      </c>
      <c r="K307" s="113">
        <v>0.1</v>
      </c>
      <c r="L307" s="114"/>
      <c r="M307" s="115"/>
      <c r="N307" s="116"/>
      <c r="O307" s="115"/>
      <c r="P307" s="115"/>
      <c r="Q307" s="115"/>
      <c r="R307" s="115"/>
      <c r="S307" s="115"/>
      <c r="T307" s="117"/>
      <c r="U307" s="118"/>
      <c r="V307" s="115"/>
      <c r="W307" s="115"/>
      <c r="X307" s="118"/>
      <c r="Y307" s="118">
        <f t="shared" si="46"/>
        <v>9.6559166666666663</v>
      </c>
      <c r="Z307" s="115">
        <f t="shared" si="44"/>
        <v>16.553000000000001</v>
      </c>
      <c r="AA307" s="115">
        <f t="shared" si="44"/>
        <v>16.553000000000001</v>
      </c>
      <c r="AB307" s="115">
        <f t="shared" si="44"/>
        <v>16.553000000000001</v>
      </c>
      <c r="AC307" s="118">
        <f t="shared" si="44"/>
        <v>16.553000000000001</v>
      </c>
      <c r="AD307" s="119">
        <f t="shared" si="44"/>
        <v>16.553000000000001</v>
      </c>
      <c r="AE307" s="210">
        <f t="shared" si="44"/>
        <v>16.553000000000001</v>
      </c>
      <c r="AF307" s="120">
        <f t="shared" si="44"/>
        <v>16.553000000000001</v>
      </c>
      <c r="AG307" s="120">
        <f t="shared" si="44"/>
        <v>16.553000000000001</v>
      </c>
      <c r="AH307" s="120">
        <f t="shared" si="44"/>
        <v>16.553000000000001</v>
      </c>
      <c r="AI307" s="120">
        <f>$J307*$K307/12*5</f>
        <v>6.8970833333333337</v>
      </c>
      <c r="AJ307" s="120"/>
      <c r="AK307" s="120"/>
      <c r="AL307" s="120"/>
      <c r="AM307" s="120"/>
      <c r="AN307" s="120"/>
      <c r="AO307" s="134">
        <f t="shared" si="45"/>
        <v>165.53</v>
      </c>
    </row>
    <row r="308" spans="2:41" ht="16.5" customHeight="1" x14ac:dyDescent="0.3">
      <c r="B308" s="110" t="s">
        <v>372</v>
      </c>
      <c r="C308" s="110" t="s">
        <v>382</v>
      </c>
      <c r="D308" s="110"/>
      <c r="E308" s="110"/>
      <c r="F308" s="110"/>
      <c r="G308" s="110" t="s">
        <v>383</v>
      </c>
      <c r="H308" s="111" t="s">
        <v>384</v>
      </c>
      <c r="I308" s="112"/>
      <c r="J308" s="112">
        <v>71.010000000000005</v>
      </c>
      <c r="K308" s="113">
        <v>0.1</v>
      </c>
      <c r="L308" s="114"/>
      <c r="M308" s="115"/>
      <c r="N308" s="116"/>
      <c r="O308" s="115"/>
      <c r="P308" s="115"/>
      <c r="Q308" s="115"/>
      <c r="R308" s="115"/>
      <c r="S308" s="115"/>
      <c r="T308" s="117"/>
      <c r="U308" s="118"/>
      <c r="V308" s="115"/>
      <c r="W308" s="115"/>
      <c r="X308" s="118"/>
      <c r="Y308" s="118">
        <f t="shared" si="46"/>
        <v>4.1422500000000007</v>
      </c>
      <c r="Z308" s="115">
        <f t="shared" si="44"/>
        <v>7.1010000000000009</v>
      </c>
      <c r="AA308" s="115">
        <f t="shared" si="44"/>
        <v>7.1010000000000009</v>
      </c>
      <c r="AB308" s="115">
        <f t="shared" si="44"/>
        <v>7.1010000000000009</v>
      </c>
      <c r="AC308" s="118">
        <f t="shared" si="44"/>
        <v>7.1010000000000009</v>
      </c>
      <c r="AD308" s="119">
        <f t="shared" si="44"/>
        <v>7.1010000000000009</v>
      </c>
      <c r="AE308" s="210">
        <f t="shared" si="44"/>
        <v>7.1010000000000009</v>
      </c>
      <c r="AF308" s="120">
        <f t="shared" si="44"/>
        <v>7.1010000000000009</v>
      </c>
      <c r="AG308" s="120">
        <f t="shared" si="44"/>
        <v>7.1010000000000009</v>
      </c>
      <c r="AH308" s="120">
        <f t="shared" si="44"/>
        <v>7.1010000000000009</v>
      </c>
      <c r="AI308" s="120">
        <f t="shared" ref="AI308:AI337" si="47">$J308*$K308/12*5</f>
        <v>2.9587500000000007</v>
      </c>
      <c r="AJ308" s="120"/>
      <c r="AK308" s="120"/>
      <c r="AL308" s="120"/>
      <c r="AM308" s="120"/>
      <c r="AN308" s="120"/>
      <c r="AO308" s="134">
        <f t="shared" si="45"/>
        <v>71.009999999999991</v>
      </c>
    </row>
    <row r="309" spans="2:41" ht="16.5" customHeight="1" x14ac:dyDescent="0.3">
      <c r="B309" s="110" t="s">
        <v>372</v>
      </c>
      <c r="C309" s="110" t="s">
        <v>382</v>
      </c>
      <c r="D309" s="110"/>
      <c r="E309" s="110"/>
      <c r="F309" s="110"/>
      <c r="G309" s="110" t="s">
        <v>385</v>
      </c>
      <c r="H309" s="111" t="s">
        <v>384</v>
      </c>
      <c r="I309" s="112"/>
      <c r="J309" s="112">
        <v>71.010000000000005</v>
      </c>
      <c r="K309" s="113">
        <v>0.1</v>
      </c>
      <c r="L309" s="114"/>
      <c r="M309" s="115"/>
      <c r="N309" s="116"/>
      <c r="O309" s="115"/>
      <c r="P309" s="115"/>
      <c r="Q309" s="115"/>
      <c r="R309" s="115"/>
      <c r="S309" s="115"/>
      <c r="T309" s="117"/>
      <c r="U309" s="118"/>
      <c r="V309" s="115"/>
      <c r="W309" s="115"/>
      <c r="X309" s="118"/>
      <c r="Y309" s="118">
        <f t="shared" si="46"/>
        <v>4.1422500000000007</v>
      </c>
      <c r="Z309" s="115">
        <f t="shared" si="44"/>
        <v>7.1010000000000009</v>
      </c>
      <c r="AA309" s="115">
        <f t="shared" si="44"/>
        <v>7.1010000000000009</v>
      </c>
      <c r="AB309" s="115">
        <f t="shared" si="44"/>
        <v>7.1010000000000009</v>
      </c>
      <c r="AC309" s="118">
        <f t="shared" si="44"/>
        <v>7.1010000000000009</v>
      </c>
      <c r="AD309" s="119">
        <f t="shared" si="44"/>
        <v>7.1010000000000009</v>
      </c>
      <c r="AE309" s="210">
        <f t="shared" si="44"/>
        <v>7.1010000000000009</v>
      </c>
      <c r="AF309" s="120">
        <f t="shared" si="44"/>
        <v>7.1010000000000009</v>
      </c>
      <c r="AG309" s="120">
        <f t="shared" si="44"/>
        <v>7.1010000000000009</v>
      </c>
      <c r="AH309" s="120">
        <f t="shared" si="44"/>
        <v>7.1010000000000009</v>
      </c>
      <c r="AI309" s="120">
        <f t="shared" si="47"/>
        <v>2.9587500000000007</v>
      </c>
      <c r="AJ309" s="120"/>
      <c r="AK309" s="120"/>
      <c r="AL309" s="120"/>
      <c r="AM309" s="120"/>
      <c r="AN309" s="120"/>
      <c r="AO309" s="134">
        <f t="shared" si="45"/>
        <v>71.009999999999991</v>
      </c>
    </row>
    <row r="310" spans="2:41" ht="16.5" customHeight="1" x14ac:dyDescent="0.3">
      <c r="B310" s="110" t="s">
        <v>372</v>
      </c>
      <c r="C310" s="110" t="s">
        <v>382</v>
      </c>
      <c r="D310" s="110"/>
      <c r="E310" s="110"/>
      <c r="F310" s="110"/>
      <c r="G310" s="110" t="s">
        <v>386</v>
      </c>
      <c r="H310" s="111" t="s">
        <v>384</v>
      </c>
      <c r="I310" s="112"/>
      <c r="J310" s="112">
        <v>71.010000000000005</v>
      </c>
      <c r="K310" s="113">
        <v>0.1</v>
      </c>
      <c r="L310" s="114"/>
      <c r="M310" s="115"/>
      <c r="N310" s="116"/>
      <c r="O310" s="115"/>
      <c r="P310" s="115"/>
      <c r="Q310" s="115"/>
      <c r="R310" s="115"/>
      <c r="S310" s="115"/>
      <c r="T310" s="117"/>
      <c r="U310" s="118"/>
      <c r="V310" s="115"/>
      <c r="W310" s="115"/>
      <c r="X310" s="118"/>
      <c r="Y310" s="118">
        <f t="shared" si="46"/>
        <v>4.1422500000000007</v>
      </c>
      <c r="Z310" s="115">
        <f t="shared" si="44"/>
        <v>7.1010000000000009</v>
      </c>
      <c r="AA310" s="115">
        <f t="shared" si="44"/>
        <v>7.1010000000000009</v>
      </c>
      <c r="AB310" s="115">
        <f t="shared" si="44"/>
        <v>7.1010000000000009</v>
      </c>
      <c r="AC310" s="118">
        <f t="shared" si="44"/>
        <v>7.1010000000000009</v>
      </c>
      <c r="AD310" s="119">
        <f t="shared" si="44"/>
        <v>7.1010000000000009</v>
      </c>
      <c r="AE310" s="210">
        <f t="shared" si="44"/>
        <v>7.1010000000000009</v>
      </c>
      <c r="AF310" s="120">
        <f t="shared" si="44"/>
        <v>7.1010000000000009</v>
      </c>
      <c r="AG310" s="120">
        <f t="shared" si="44"/>
        <v>7.1010000000000009</v>
      </c>
      <c r="AH310" s="120">
        <f t="shared" si="44"/>
        <v>7.1010000000000009</v>
      </c>
      <c r="AI310" s="120">
        <f t="shared" si="47"/>
        <v>2.9587500000000007</v>
      </c>
      <c r="AJ310" s="120"/>
      <c r="AK310" s="120"/>
      <c r="AL310" s="120"/>
      <c r="AM310" s="120"/>
      <c r="AN310" s="120"/>
      <c r="AO310" s="134">
        <f t="shared" si="45"/>
        <v>71.009999999999991</v>
      </c>
    </row>
    <row r="311" spans="2:41" ht="16.5" customHeight="1" x14ac:dyDescent="0.3">
      <c r="B311" s="110" t="s">
        <v>372</v>
      </c>
      <c r="C311" s="110" t="s">
        <v>382</v>
      </c>
      <c r="D311" s="110"/>
      <c r="E311" s="110"/>
      <c r="F311" s="110"/>
      <c r="G311" s="110" t="s">
        <v>387</v>
      </c>
      <c r="H311" s="111" t="s">
        <v>384</v>
      </c>
      <c r="I311" s="112"/>
      <c r="J311" s="112">
        <v>71.010000000000005</v>
      </c>
      <c r="K311" s="113">
        <v>0.1</v>
      </c>
      <c r="L311" s="114"/>
      <c r="M311" s="115"/>
      <c r="N311" s="116"/>
      <c r="O311" s="115"/>
      <c r="P311" s="115"/>
      <c r="Q311" s="115"/>
      <c r="R311" s="115"/>
      <c r="S311" s="115"/>
      <c r="T311" s="117"/>
      <c r="U311" s="118"/>
      <c r="V311" s="115"/>
      <c r="W311" s="115"/>
      <c r="X311" s="118"/>
      <c r="Y311" s="118">
        <f t="shared" si="46"/>
        <v>4.1422500000000007</v>
      </c>
      <c r="Z311" s="115">
        <f t="shared" si="44"/>
        <v>7.1010000000000009</v>
      </c>
      <c r="AA311" s="115">
        <f t="shared" si="44"/>
        <v>7.1010000000000009</v>
      </c>
      <c r="AB311" s="115">
        <f t="shared" si="44"/>
        <v>7.1010000000000009</v>
      </c>
      <c r="AC311" s="118">
        <f t="shared" si="44"/>
        <v>7.1010000000000009</v>
      </c>
      <c r="AD311" s="119">
        <f t="shared" si="44"/>
        <v>7.1010000000000009</v>
      </c>
      <c r="AE311" s="210">
        <f t="shared" si="44"/>
        <v>7.1010000000000009</v>
      </c>
      <c r="AF311" s="120">
        <f t="shared" si="44"/>
        <v>7.1010000000000009</v>
      </c>
      <c r="AG311" s="120">
        <f t="shared" si="44"/>
        <v>7.1010000000000009</v>
      </c>
      <c r="AH311" s="120">
        <f t="shared" si="44"/>
        <v>7.1010000000000009</v>
      </c>
      <c r="AI311" s="120">
        <f t="shared" si="47"/>
        <v>2.9587500000000007</v>
      </c>
      <c r="AJ311" s="120"/>
      <c r="AK311" s="120"/>
      <c r="AL311" s="120"/>
      <c r="AM311" s="120"/>
      <c r="AN311" s="120"/>
      <c r="AO311" s="134">
        <f t="shared" si="45"/>
        <v>71.009999999999991</v>
      </c>
    </row>
    <row r="312" spans="2:41" ht="16.5" customHeight="1" x14ac:dyDescent="0.3">
      <c r="B312" s="110" t="s">
        <v>372</v>
      </c>
      <c r="C312" s="110" t="s">
        <v>382</v>
      </c>
      <c r="D312" s="110"/>
      <c r="E312" s="110"/>
      <c r="F312" s="110"/>
      <c r="G312" s="110" t="s">
        <v>388</v>
      </c>
      <c r="H312" s="111" t="s">
        <v>384</v>
      </c>
      <c r="I312" s="112"/>
      <c r="J312" s="112">
        <v>71.010000000000005</v>
      </c>
      <c r="K312" s="113">
        <v>0.1</v>
      </c>
      <c r="L312" s="114"/>
      <c r="M312" s="115"/>
      <c r="N312" s="116"/>
      <c r="O312" s="115"/>
      <c r="P312" s="115"/>
      <c r="Q312" s="115"/>
      <c r="R312" s="115"/>
      <c r="S312" s="115"/>
      <c r="T312" s="117"/>
      <c r="U312" s="118"/>
      <c r="V312" s="115"/>
      <c r="W312" s="115"/>
      <c r="X312" s="118"/>
      <c r="Y312" s="118">
        <f t="shared" si="46"/>
        <v>4.1422500000000007</v>
      </c>
      <c r="Z312" s="115">
        <f t="shared" si="44"/>
        <v>7.1010000000000009</v>
      </c>
      <c r="AA312" s="115">
        <f t="shared" si="44"/>
        <v>7.1010000000000009</v>
      </c>
      <c r="AB312" s="115">
        <f t="shared" si="44"/>
        <v>7.1010000000000009</v>
      </c>
      <c r="AC312" s="118">
        <f t="shared" si="44"/>
        <v>7.1010000000000009</v>
      </c>
      <c r="AD312" s="119">
        <f t="shared" si="44"/>
        <v>7.1010000000000009</v>
      </c>
      <c r="AE312" s="210">
        <f t="shared" si="44"/>
        <v>7.1010000000000009</v>
      </c>
      <c r="AF312" s="120">
        <f t="shared" si="44"/>
        <v>7.1010000000000009</v>
      </c>
      <c r="AG312" s="120">
        <f t="shared" si="44"/>
        <v>7.1010000000000009</v>
      </c>
      <c r="AH312" s="120">
        <f t="shared" si="44"/>
        <v>7.1010000000000009</v>
      </c>
      <c r="AI312" s="120">
        <f t="shared" si="47"/>
        <v>2.9587500000000007</v>
      </c>
      <c r="AJ312" s="120"/>
      <c r="AK312" s="120"/>
      <c r="AL312" s="120"/>
      <c r="AM312" s="120"/>
      <c r="AN312" s="120"/>
      <c r="AO312" s="134">
        <f t="shared" si="45"/>
        <v>71.009999999999991</v>
      </c>
    </row>
    <row r="313" spans="2:41" ht="16.5" customHeight="1" x14ac:dyDescent="0.3">
      <c r="B313" s="110" t="s">
        <v>372</v>
      </c>
      <c r="C313" s="110" t="s">
        <v>382</v>
      </c>
      <c r="D313" s="110"/>
      <c r="E313" s="110"/>
      <c r="F313" s="110"/>
      <c r="G313" s="110" t="s">
        <v>389</v>
      </c>
      <c r="H313" s="111" t="s">
        <v>384</v>
      </c>
      <c r="I313" s="112"/>
      <c r="J313" s="112">
        <v>71.010000000000005</v>
      </c>
      <c r="K313" s="113">
        <v>0.1</v>
      </c>
      <c r="L313" s="114"/>
      <c r="M313" s="115"/>
      <c r="N313" s="116"/>
      <c r="O313" s="115"/>
      <c r="P313" s="115"/>
      <c r="Q313" s="115"/>
      <c r="R313" s="115"/>
      <c r="S313" s="115"/>
      <c r="T313" s="117"/>
      <c r="U313" s="118"/>
      <c r="V313" s="115"/>
      <c r="W313" s="115"/>
      <c r="X313" s="118"/>
      <c r="Y313" s="118">
        <f t="shared" si="46"/>
        <v>4.1422500000000007</v>
      </c>
      <c r="Z313" s="115">
        <f t="shared" si="44"/>
        <v>7.1010000000000009</v>
      </c>
      <c r="AA313" s="115">
        <f t="shared" si="44"/>
        <v>7.1010000000000009</v>
      </c>
      <c r="AB313" s="115">
        <f t="shared" si="44"/>
        <v>7.1010000000000009</v>
      </c>
      <c r="AC313" s="118">
        <f t="shared" si="44"/>
        <v>7.1010000000000009</v>
      </c>
      <c r="AD313" s="119">
        <f t="shared" si="44"/>
        <v>7.1010000000000009</v>
      </c>
      <c r="AE313" s="210">
        <f t="shared" si="44"/>
        <v>7.1010000000000009</v>
      </c>
      <c r="AF313" s="120">
        <f t="shared" si="44"/>
        <v>7.1010000000000009</v>
      </c>
      <c r="AG313" s="120">
        <f t="shared" si="44"/>
        <v>7.1010000000000009</v>
      </c>
      <c r="AH313" s="120">
        <f t="shared" si="44"/>
        <v>7.1010000000000009</v>
      </c>
      <c r="AI313" s="120">
        <f t="shared" si="47"/>
        <v>2.9587500000000007</v>
      </c>
      <c r="AJ313" s="120"/>
      <c r="AK313" s="120"/>
      <c r="AL313" s="120"/>
      <c r="AM313" s="120"/>
      <c r="AN313" s="120"/>
      <c r="AO313" s="134">
        <f t="shared" si="45"/>
        <v>71.009999999999991</v>
      </c>
    </row>
    <row r="314" spans="2:41" ht="16.5" customHeight="1" x14ac:dyDescent="0.3">
      <c r="B314" s="110" t="s">
        <v>372</v>
      </c>
      <c r="C314" s="110" t="s">
        <v>382</v>
      </c>
      <c r="D314" s="110"/>
      <c r="E314" s="110"/>
      <c r="F314" s="110"/>
      <c r="G314" s="110" t="s">
        <v>390</v>
      </c>
      <c r="H314" s="111" t="s">
        <v>384</v>
      </c>
      <c r="I314" s="112"/>
      <c r="J314" s="112">
        <v>71.010000000000005</v>
      </c>
      <c r="K314" s="113">
        <v>0.1</v>
      </c>
      <c r="L314" s="114"/>
      <c r="M314" s="115"/>
      <c r="N314" s="116"/>
      <c r="O314" s="115"/>
      <c r="P314" s="115"/>
      <c r="Q314" s="115"/>
      <c r="R314" s="115"/>
      <c r="S314" s="115"/>
      <c r="T314" s="117"/>
      <c r="U314" s="118"/>
      <c r="V314" s="115"/>
      <c r="W314" s="115"/>
      <c r="X314" s="118"/>
      <c r="Y314" s="118">
        <f t="shared" si="46"/>
        <v>4.1422500000000007</v>
      </c>
      <c r="Z314" s="115">
        <f t="shared" si="44"/>
        <v>7.1010000000000009</v>
      </c>
      <c r="AA314" s="115">
        <f t="shared" si="44"/>
        <v>7.1010000000000009</v>
      </c>
      <c r="AB314" s="115">
        <f t="shared" si="44"/>
        <v>7.1010000000000009</v>
      </c>
      <c r="AC314" s="118">
        <f t="shared" si="44"/>
        <v>7.1010000000000009</v>
      </c>
      <c r="AD314" s="119">
        <f t="shared" si="44"/>
        <v>7.1010000000000009</v>
      </c>
      <c r="AE314" s="210">
        <f t="shared" si="44"/>
        <v>7.1010000000000009</v>
      </c>
      <c r="AF314" s="120">
        <f t="shared" si="44"/>
        <v>7.1010000000000009</v>
      </c>
      <c r="AG314" s="120">
        <f t="shared" si="44"/>
        <v>7.1010000000000009</v>
      </c>
      <c r="AH314" s="120">
        <f t="shared" si="44"/>
        <v>7.1010000000000009</v>
      </c>
      <c r="AI314" s="120">
        <f t="shared" si="47"/>
        <v>2.9587500000000007</v>
      </c>
      <c r="AJ314" s="120"/>
      <c r="AK314" s="120"/>
      <c r="AL314" s="120"/>
      <c r="AM314" s="120"/>
      <c r="AN314" s="120"/>
      <c r="AO314" s="134">
        <f t="shared" si="45"/>
        <v>71.009999999999991</v>
      </c>
    </row>
    <row r="315" spans="2:41" ht="16.5" customHeight="1" x14ac:dyDescent="0.3">
      <c r="B315" s="110" t="s">
        <v>372</v>
      </c>
      <c r="C315" s="110" t="s">
        <v>382</v>
      </c>
      <c r="D315" s="110"/>
      <c r="E315" s="110"/>
      <c r="F315" s="110"/>
      <c r="G315" s="110" t="s">
        <v>391</v>
      </c>
      <c r="H315" s="111" t="s">
        <v>384</v>
      </c>
      <c r="I315" s="112"/>
      <c r="J315" s="112">
        <v>71.010000000000005</v>
      </c>
      <c r="K315" s="113">
        <v>0.1</v>
      </c>
      <c r="L315" s="114"/>
      <c r="M315" s="115"/>
      <c r="N315" s="116"/>
      <c r="O315" s="115"/>
      <c r="P315" s="115"/>
      <c r="Q315" s="115"/>
      <c r="R315" s="115"/>
      <c r="S315" s="115"/>
      <c r="T315" s="117"/>
      <c r="U315" s="118"/>
      <c r="V315" s="115"/>
      <c r="W315" s="115"/>
      <c r="X315" s="118"/>
      <c r="Y315" s="118">
        <f t="shared" si="46"/>
        <v>4.1422500000000007</v>
      </c>
      <c r="Z315" s="115">
        <f t="shared" si="44"/>
        <v>7.1010000000000009</v>
      </c>
      <c r="AA315" s="115">
        <f t="shared" si="44"/>
        <v>7.1010000000000009</v>
      </c>
      <c r="AB315" s="115">
        <f t="shared" si="44"/>
        <v>7.1010000000000009</v>
      </c>
      <c r="AC315" s="118">
        <f t="shared" si="44"/>
        <v>7.1010000000000009</v>
      </c>
      <c r="AD315" s="119">
        <f t="shared" si="44"/>
        <v>7.1010000000000009</v>
      </c>
      <c r="AE315" s="210">
        <f t="shared" si="44"/>
        <v>7.1010000000000009</v>
      </c>
      <c r="AF315" s="120">
        <f t="shared" si="44"/>
        <v>7.1010000000000009</v>
      </c>
      <c r="AG315" s="120">
        <f t="shared" si="44"/>
        <v>7.1010000000000009</v>
      </c>
      <c r="AH315" s="120">
        <f t="shared" si="44"/>
        <v>7.1010000000000009</v>
      </c>
      <c r="AI315" s="120">
        <f t="shared" si="47"/>
        <v>2.9587500000000007</v>
      </c>
      <c r="AJ315" s="120"/>
      <c r="AK315" s="120"/>
      <c r="AL315" s="120"/>
      <c r="AM315" s="120"/>
      <c r="AN315" s="120"/>
      <c r="AO315" s="134">
        <f t="shared" si="45"/>
        <v>71.009999999999991</v>
      </c>
    </row>
    <row r="316" spans="2:41" ht="16.5" customHeight="1" x14ac:dyDescent="0.3">
      <c r="B316" s="110" t="s">
        <v>372</v>
      </c>
      <c r="C316" s="110" t="s">
        <v>382</v>
      </c>
      <c r="D316" s="110"/>
      <c r="E316" s="110"/>
      <c r="F316" s="110"/>
      <c r="G316" s="110" t="s">
        <v>370</v>
      </c>
      <c r="H316" s="111" t="s">
        <v>392</v>
      </c>
      <c r="I316" s="112"/>
      <c r="J316" s="112">
        <v>193.54</v>
      </c>
      <c r="K316" s="113">
        <v>0.1</v>
      </c>
      <c r="L316" s="114"/>
      <c r="M316" s="115"/>
      <c r="N316" s="116"/>
      <c r="O316" s="115"/>
      <c r="P316" s="115"/>
      <c r="Q316" s="115"/>
      <c r="R316" s="115"/>
      <c r="S316" s="115"/>
      <c r="T316" s="117"/>
      <c r="U316" s="118"/>
      <c r="V316" s="115"/>
      <c r="W316" s="115"/>
      <c r="X316" s="118"/>
      <c r="Y316" s="118">
        <f t="shared" si="46"/>
        <v>11.289833333333334</v>
      </c>
      <c r="Z316" s="115">
        <f t="shared" si="44"/>
        <v>19.353999999999999</v>
      </c>
      <c r="AA316" s="115">
        <f t="shared" si="44"/>
        <v>19.353999999999999</v>
      </c>
      <c r="AB316" s="115">
        <f t="shared" si="44"/>
        <v>19.353999999999999</v>
      </c>
      <c r="AC316" s="118">
        <f t="shared" si="44"/>
        <v>19.353999999999999</v>
      </c>
      <c r="AD316" s="119">
        <f t="shared" si="44"/>
        <v>19.353999999999999</v>
      </c>
      <c r="AE316" s="210">
        <f t="shared" si="44"/>
        <v>19.353999999999999</v>
      </c>
      <c r="AF316" s="120">
        <f t="shared" si="44"/>
        <v>19.353999999999999</v>
      </c>
      <c r="AG316" s="120">
        <f t="shared" si="44"/>
        <v>19.353999999999999</v>
      </c>
      <c r="AH316" s="120">
        <f t="shared" si="44"/>
        <v>19.353999999999999</v>
      </c>
      <c r="AI316" s="120">
        <f t="shared" si="47"/>
        <v>8.0641666666666669</v>
      </c>
      <c r="AJ316" s="120"/>
      <c r="AK316" s="120"/>
      <c r="AL316" s="120"/>
      <c r="AM316" s="120"/>
      <c r="AN316" s="120"/>
      <c r="AO316" s="134">
        <f t="shared" si="45"/>
        <v>193.53999999999996</v>
      </c>
    </row>
    <row r="317" spans="2:41" ht="16.5" customHeight="1" x14ac:dyDescent="0.3">
      <c r="B317" s="110" t="s">
        <v>372</v>
      </c>
      <c r="C317" s="110" t="s">
        <v>382</v>
      </c>
      <c r="D317" s="110"/>
      <c r="E317" s="110"/>
      <c r="F317" s="110"/>
      <c r="G317" s="110" t="s">
        <v>393</v>
      </c>
      <c r="H317" s="111" t="s">
        <v>392</v>
      </c>
      <c r="I317" s="112"/>
      <c r="J317" s="112">
        <v>193.54</v>
      </c>
      <c r="K317" s="113">
        <v>0.1</v>
      </c>
      <c r="L317" s="114"/>
      <c r="M317" s="115"/>
      <c r="N317" s="116"/>
      <c r="O317" s="115"/>
      <c r="P317" s="115"/>
      <c r="Q317" s="115"/>
      <c r="R317" s="115"/>
      <c r="S317" s="115"/>
      <c r="T317" s="117"/>
      <c r="U317" s="118"/>
      <c r="V317" s="115"/>
      <c r="W317" s="115"/>
      <c r="X317" s="118"/>
      <c r="Y317" s="118">
        <f t="shared" si="46"/>
        <v>11.289833333333334</v>
      </c>
      <c r="Z317" s="115">
        <f t="shared" si="44"/>
        <v>19.353999999999999</v>
      </c>
      <c r="AA317" s="115">
        <f t="shared" si="44"/>
        <v>19.353999999999999</v>
      </c>
      <c r="AB317" s="115">
        <f t="shared" si="44"/>
        <v>19.353999999999999</v>
      </c>
      <c r="AC317" s="118">
        <f t="shared" si="44"/>
        <v>19.353999999999999</v>
      </c>
      <c r="AD317" s="119">
        <f t="shared" si="44"/>
        <v>19.353999999999999</v>
      </c>
      <c r="AE317" s="210">
        <f t="shared" si="44"/>
        <v>19.353999999999999</v>
      </c>
      <c r="AF317" s="120">
        <f t="shared" si="44"/>
        <v>19.353999999999999</v>
      </c>
      <c r="AG317" s="120">
        <f t="shared" si="44"/>
        <v>19.353999999999999</v>
      </c>
      <c r="AH317" s="120">
        <f t="shared" si="44"/>
        <v>19.353999999999999</v>
      </c>
      <c r="AI317" s="120">
        <f t="shared" si="47"/>
        <v>8.0641666666666669</v>
      </c>
      <c r="AJ317" s="120"/>
      <c r="AK317" s="120"/>
      <c r="AL317" s="120"/>
      <c r="AM317" s="120"/>
      <c r="AN317" s="120"/>
      <c r="AO317" s="134">
        <f t="shared" si="45"/>
        <v>193.53999999999996</v>
      </c>
    </row>
    <row r="318" spans="2:41" ht="16.5" customHeight="1" x14ac:dyDescent="0.3">
      <c r="B318" s="110" t="s">
        <v>372</v>
      </c>
      <c r="C318" s="110" t="s">
        <v>382</v>
      </c>
      <c r="D318" s="110"/>
      <c r="E318" s="110"/>
      <c r="F318" s="110"/>
      <c r="G318" s="110" t="s">
        <v>394</v>
      </c>
      <c r="H318" s="111" t="s">
        <v>392</v>
      </c>
      <c r="I318" s="112"/>
      <c r="J318" s="112">
        <v>193.54</v>
      </c>
      <c r="K318" s="113">
        <v>0.1</v>
      </c>
      <c r="L318" s="114"/>
      <c r="M318" s="115"/>
      <c r="N318" s="116"/>
      <c r="O318" s="115"/>
      <c r="P318" s="115"/>
      <c r="Q318" s="115"/>
      <c r="R318" s="115"/>
      <c r="S318" s="115"/>
      <c r="T318" s="117"/>
      <c r="U318" s="118"/>
      <c r="V318" s="115"/>
      <c r="W318" s="115"/>
      <c r="X318" s="118"/>
      <c r="Y318" s="118">
        <f t="shared" si="46"/>
        <v>11.289833333333334</v>
      </c>
      <c r="Z318" s="115">
        <f t="shared" si="44"/>
        <v>19.353999999999999</v>
      </c>
      <c r="AA318" s="115">
        <f t="shared" si="44"/>
        <v>19.353999999999999</v>
      </c>
      <c r="AB318" s="115">
        <f t="shared" si="44"/>
        <v>19.353999999999999</v>
      </c>
      <c r="AC318" s="118">
        <f t="shared" si="44"/>
        <v>19.353999999999999</v>
      </c>
      <c r="AD318" s="119">
        <f t="shared" si="44"/>
        <v>19.353999999999999</v>
      </c>
      <c r="AE318" s="210">
        <f t="shared" si="44"/>
        <v>19.353999999999999</v>
      </c>
      <c r="AF318" s="120">
        <f t="shared" si="44"/>
        <v>19.353999999999999</v>
      </c>
      <c r="AG318" s="120">
        <f t="shared" si="44"/>
        <v>19.353999999999999</v>
      </c>
      <c r="AH318" s="120">
        <f t="shared" si="44"/>
        <v>19.353999999999999</v>
      </c>
      <c r="AI318" s="120">
        <f t="shared" si="47"/>
        <v>8.0641666666666669</v>
      </c>
      <c r="AJ318" s="120"/>
      <c r="AK318" s="120"/>
      <c r="AL318" s="120"/>
      <c r="AM318" s="120"/>
      <c r="AN318" s="120"/>
      <c r="AO318" s="134">
        <f t="shared" si="45"/>
        <v>193.53999999999996</v>
      </c>
    </row>
    <row r="319" spans="2:41" ht="16.5" customHeight="1" x14ac:dyDescent="0.3">
      <c r="B319" s="110" t="s">
        <v>372</v>
      </c>
      <c r="C319" s="110" t="s">
        <v>382</v>
      </c>
      <c r="D319" s="110"/>
      <c r="E319" s="110"/>
      <c r="F319" s="110"/>
      <c r="G319" s="110" t="s">
        <v>395</v>
      </c>
      <c r="H319" s="111" t="s">
        <v>392</v>
      </c>
      <c r="I319" s="112"/>
      <c r="J319" s="112">
        <v>193.54</v>
      </c>
      <c r="K319" s="113">
        <v>0.1</v>
      </c>
      <c r="L319" s="114"/>
      <c r="M319" s="115"/>
      <c r="N319" s="116"/>
      <c r="O319" s="115"/>
      <c r="P319" s="115"/>
      <c r="Q319" s="115"/>
      <c r="R319" s="115"/>
      <c r="S319" s="115"/>
      <c r="T319" s="117"/>
      <c r="U319" s="118"/>
      <c r="V319" s="115"/>
      <c r="W319" s="115"/>
      <c r="X319" s="118"/>
      <c r="Y319" s="118">
        <f t="shared" si="46"/>
        <v>11.289833333333334</v>
      </c>
      <c r="Z319" s="115">
        <f t="shared" si="44"/>
        <v>19.353999999999999</v>
      </c>
      <c r="AA319" s="115">
        <f t="shared" si="44"/>
        <v>19.353999999999999</v>
      </c>
      <c r="AB319" s="115">
        <f t="shared" si="44"/>
        <v>19.353999999999999</v>
      </c>
      <c r="AC319" s="118">
        <f t="shared" si="44"/>
        <v>19.353999999999999</v>
      </c>
      <c r="AD319" s="119">
        <f t="shared" si="44"/>
        <v>19.353999999999999</v>
      </c>
      <c r="AE319" s="210">
        <f t="shared" si="44"/>
        <v>19.353999999999999</v>
      </c>
      <c r="AF319" s="120">
        <f t="shared" si="44"/>
        <v>19.353999999999999</v>
      </c>
      <c r="AG319" s="120">
        <f t="shared" si="44"/>
        <v>19.353999999999999</v>
      </c>
      <c r="AH319" s="120">
        <f t="shared" si="44"/>
        <v>19.353999999999999</v>
      </c>
      <c r="AI319" s="120">
        <f t="shared" si="47"/>
        <v>8.0641666666666669</v>
      </c>
      <c r="AJ319" s="120"/>
      <c r="AK319" s="120"/>
      <c r="AL319" s="120"/>
      <c r="AM319" s="120"/>
      <c r="AN319" s="120"/>
      <c r="AO319" s="134">
        <f t="shared" si="45"/>
        <v>193.53999999999996</v>
      </c>
    </row>
    <row r="320" spans="2:41" ht="16.5" customHeight="1" x14ac:dyDescent="0.3">
      <c r="B320" s="110" t="s">
        <v>372</v>
      </c>
      <c r="C320" s="110" t="s">
        <v>382</v>
      </c>
      <c r="D320" s="110"/>
      <c r="E320" s="110"/>
      <c r="F320" s="110"/>
      <c r="G320" s="110" t="s">
        <v>396</v>
      </c>
      <c r="H320" s="111" t="s">
        <v>392</v>
      </c>
      <c r="I320" s="112"/>
      <c r="J320" s="112">
        <v>193.54</v>
      </c>
      <c r="K320" s="113">
        <v>0.1</v>
      </c>
      <c r="L320" s="114"/>
      <c r="M320" s="115"/>
      <c r="N320" s="116"/>
      <c r="O320" s="115"/>
      <c r="P320" s="115"/>
      <c r="Q320" s="115"/>
      <c r="R320" s="115"/>
      <c r="S320" s="115"/>
      <c r="T320" s="117"/>
      <c r="U320" s="118"/>
      <c r="V320" s="115"/>
      <c r="W320" s="115"/>
      <c r="X320" s="118"/>
      <c r="Y320" s="118">
        <f t="shared" si="46"/>
        <v>11.289833333333334</v>
      </c>
      <c r="Z320" s="115">
        <f t="shared" si="44"/>
        <v>19.353999999999999</v>
      </c>
      <c r="AA320" s="115">
        <f t="shared" si="44"/>
        <v>19.353999999999999</v>
      </c>
      <c r="AB320" s="115">
        <f t="shared" si="44"/>
        <v>19.353999999999999</v>
      </c>
      <c r="AC320" s="118">
        <f t="shared" si="44"/>
        <v>19.353999999999999</v>
      </c>
      <c r="AD320" s="119">
        <f t="shared" si="44"/>
        <v>19.353999999999999</v>
      </c>
      <c r="AE320" s="210">
        <f t="shared" si="44"/>
        <v>19.353999999999999</v>
      </c>
      <c r="AF320" s="120">
        <f t="shared" si="44"/>
        <v>19.353999999999999</v>
      </c>
      <c r="AG320" s="120">
        <f t="shared" si="44"/>
        <v>19.353999999999999</v>
      </c>
      <c r="AH320" s="120">
        <f t="shared" si="44"/>
        <v>19.353999999999999</v>
      </c>
      <c r="AI320" s="120">
        <f t="shared" si="47"/>
        <v>8.0641666666666669</v>
      </c>
      <c r="AJ320" s="120"/>
      <c r="AK320" s="120"/>
      <c r="AL320" s="120"/>
      <c r="AM320" s="120"/>
      <c r="AN320" s="120"/>
      <c r="AO320" s="134">
        <f t="shared" si="45"/>
        <v>193.53999999999996</v>
      </c>
    </row>
    <row r="321" spans="2:41" ht="16.5" customHeight="1" x14ac:dyDescent="0.3">
      <c r="B321" s="110" t="s">
        <v>372</v>
      </c>
      <c r="C321" s="110" t="s">
        <v>382</v>
      </c>
      <c r="D321" s="110"/>
      <c r="E321" s="110"/>
      <c r="F321" s="110"/>
      <c r="G321" s="110" t="s">
        <v>397</v>
      </c>
      <c r="H321" s="111" t="s">
        <v>392</v>
      </c>
      <c r="I321" s="112"/>
      <c r="J321" s="112">
        <v>193.54</v>
      </c>
      <c r="K321" s="113">
        <v>0.1</v>
      </c>
      <c r="L321" s="114"/>
      <c r="M321" s="115"/>
      <c r="N321" s="116"/>
      <c r="O321" s="115"/>
      <c r="P321" s="115"/>
      <c r="Q321" s="115"/>
      <c r="R321" s="115"/>
      <c r="S321" s="115"/>
      <c r="T321" s="117"/>
      <c r="U321" s="118"/>
      <c r="V321" s="115"/>
      <c r="W321" s="115"/>
      <c r="X321" s="118"/>
      <c r="Y321" s="118">
        <f t="shared" si="46"/>
        <v>11.289833333333334</v>
      </c>
      <c r="Z321" s="115">
        <f t="shared" ref="Z321:AI339" si="48">$J321*$K321</f>
        <v>19.353999999999999</v>
      </c>
      <c r="AA321" s="115">
        <f t="shared" si="48"/>
        <v>19.353999999999999</v>
      </c>
      <c r="AB321" s="115">
        <f t="shared" si="48"/>
        <v>19.353999999999999</v>
      </c>
      <c r="AC321" s="118">
        <f t="shared" si="48"/>
        <v>19.353999999999999</v>
      </c>
      <c r="AD321" s="119">
        <f t="shared" si="48"/>
        <v>19.353999999999999</v>
      </c>
      <c r="AE321" s="210">
        <f t="shared" si="48"/>
        <v>19.353999999999999</v>
      </c>
      <c r="AF321" s="120">
        <f t="shared" si="48"/>
        <v>19.353999999999999</v>
      </c>
      <c r="AG321" s="120">
        <f t="shared" si="48"/>
        <v>19.353999999999999</v>
      </c>
      <c r="AH321" s="120">
        <f t="shared" si="48"/>
        <v>19.353999999999999</v>
      </c>
      <c r="AI321" s="120">
        <f t="shared" si="47"/>
        <v>8.0641666666666669</v>
      </c>
      <c r="AJ321" s="120"/>
      <c r="AK321" s="120"/>
      <c r="AL321" s="120"/>
      <c r="AM321" s="120"/>
      <c r="AN321" s="120"/>
      <c r="AO321" s="134">
        <f t="shared" si="45"/>
        <v>193.53999999999996</v>
      </c>
    </row>
    <row r="322" spans="2:41" ht="16.5" customHeight="1" x14ac:dyDescent="0.3">
      <c r="B322" s="110" t="s">
        <v>372</v>
      </c>
      <c r="C322" s="110" t="s">
        <v>382</v>
      </c>
      <c r="D322" s="110"/>
      <c r="E322" s="110"/>
      <c r="F322" s="110"/>
      <c r="G322" s="110" t="s">
        <v>398</v>
      </c>
      <c r="H322" s="111" t="s">
        <v>392</v>
      </c>
      <c r="I322" s="112"/>
      <c r="J322" s="112">
        <v>193.54</v>
      </c>
      <c r="K322" s="113">
        <v>0.1</v>
      </c>
      <c r="L322" s="114"/>
      <c r="M322" s="115"/>
      <c r="N322" s="116"/>
      <c r="O322" s="115"/>
      <c r="P322" s="115"/>
      <c r="Q322" s="115"/>
      <c r="R322" s="115"/>
      <c r="S322" s="115"/>
      <c r="T322" s="117"/>
      <c r="U322" s="118"/>
      <c r="V322" s="115"/>
      <c r="W322" s="115"/>
      <c r="X322" s="118"/>
      <c r="Y322" s="118">
        <f t="shared" si="46"/>
        <v>11.289833333333334</v>
      </c>
      <c r="Z322" s="115">
        <f t="shared" si="48"/>
        <v>19.353999999999999</v>
      </c>
      <c r="AA322" s="115">
        <f t="shared" si="48"/>
        <v>19.353999999999999</v>
      </c>
      <c r="AB322" s="115">
        <f t="shared" si="48"/>
        <v>19.353999999999999</v>
      </c>
      <c r="AC322" s="118">
        <f t="shared" si="48"/>
        <v>19.353999999999999</v>
      </c>
      <c r="AD322" s="119">
        <f t="shared" si="48"/>
        <v>19.353999999999999</v>
      </c>
      <c r="AE322" s="210">
        <f t="shared" si="48"/>
        <v>19.353999999999999</v>
      </c>
      <c r="AF322" s="120">
        <f t="shared" si="48"/>
        <v>19.353999999999999</v>
      </c>
      <c r="AG322" s="120">
        <f t="shared" si="48"/>
        <v>19.353999999999999</v>
      </c>
      <c r="AH322" s="120">
        <f t="shared" si="48"/>
        <v>19.353999999999999</v>
      </c>
      <c r="AI322" s="120">
        <f t="shared" si="47"/>
        <v>8.0641666666666669</v>
      </c>
      <c r="AJ322" s="120"/>
      <c r="AK322" s="120"/>
      <c r="AL322" s="120"/>
      <c r="AM322" s="120"/>
      <c r="AN322" s="120"/>
      <c r="AO322" s="134">
        <f t="shared" si="45"/>
        <v>193.53999999999996</v>
      </c>
    </row>
    <row r="323" spans="2:41" ht="16.5" customHeight="1" x14ac:dyDescent="0.3">
      <c r="B323" s="110" t="s">
        <v>372</v>
      </c>
      <c r="C323" s="110" t="s">
        <v>382</v>
      </c>
      <c r="D323" s="110"/>
      <c r="E323" s="110"/>
      <c r="F323" s="110"/>
      <c r="G323" s="110" t="s">
        <v>399</v>
      </c>
      <c r="H323" s="111" t="s">
        <v>392</v>
      </c>
      <c r="I323" s="112"/>
      <c r="J323" s="112">
        <v>193.55</v>
      </c>
      <c r="K323" s="113">
        <v>0.1</v>
      </c>
      <c r="L323" s="114"/>
      <c r="M323" s="115"/>
      <c r="N323" s="116"/>
      <c r="O323" s="115"/>
      <c r="P323" s="115"/>
      <c r="Q323" s="115"/>
      <c r="R323" s="115"/>
      <c r="S323" s="115"/>
      <c r="T323" s="117"/>
      <c r="U323" s="118"/>
      <c r="V323" s="115"/>
      <c r="W323" s="115"/>
      <c r="X323" s="118"/>
      <c r="Y323" s="118">
        <f t="shared" si="46"/>
        <v>11.290416666666669</v>
      </c>
      <c r="Z323" s="115">
        <f t="shared" si="48"/>
        <v>19.355000000000004</v>
      </c>
      <c r="AA323" s="115">
        <f t="shared" si="48"/>
        <v>19.355000000000004</v>
      </c>
      <c r="AB323" s="115">
        <f t="shared" si="48"/>
        <v>19.355000000000004</v>
      </c>
      <c r="AC323" s="118">
        <f t="shared" si="48"/>
        <v>19.355000000000004</v>
      </c>
      <c r="AD323" s="119">
        <f t="shared" si="48"/>
        <v>19.355000000000004</v>
      </c>
      <c r="AE323" s="210">
        <f t="shared" si="48"/>
        <v>19.355000000000004</v>
      </c>
      <c r="AF323" s="120">
        <f t="shared" si="48"/>
        <v>19.355000000000004</v>
      </c>
      <c r="AG323" s="120">
        <f t="shared" si="48"/>
        <v>19.355000000000004</v>
      </c>
      <c r="AH323" s="120">
        <f t="shared" si="48"/>
        <v>19.355000000000004</v>
      </c>
      <c r="AI323" s="120">
        <f t="shared" si="47"/>
        <v>8.064583333333335</v>
      </c>
      <c r="AJ323" s="120"/>
      <c r="AK323" s="120"/>
      <c r="AL323" s="120"/>
      <c r="AM323" s="120"/>
      <c r="AN323" s="120"/>
      <c r="AO323" s="134">
        <f t="shared" si="45"/>
        <v>193.55000000000004</v>
      </c>
    </row>
    <row r="324" spans="2:41" ht="16.5" customHeight="1" x14ac:dyDescent="0.3">
      <c r="B324" s="110" t="s">
        <v>372</v>
      </c>
      <c r="C324" s="110" t="s">
        <v>382</v>
      </c>
      <c r="D324" s="110"/>
      <c r="E324" s="110"/>
      <c r="F324" s="110"/>
      <c r="G324" s="110" t="s">
        <v>400</v>
      </c>
      <c r="H324" s="124" t="s">
        <v>401</v>
      </c>
      <c r="I324" s="112"/>
      <c r="J324" s="112">
        <v>247.7</v>
      </c>
      <c r="K324" s="113">
        <v>0.1</v>
      </c>
      <c r="L324" s="114"/>
      <c r="M324" s="115"/>
      <c r="N324" s="116"/>
      <c r="O324" s="115"/>
      <c r="P324" s="115"/>
      <c r="Q324" s="115"/>
      <c r="R324" s="115"/>
      <c r="S324" s="115"/>
      <c r="T324" s="117"/>
      <c r="U324" s="118"/>
      <c r="V324" s="115"/>
      <c r="W324" s="115"/>
      <c r="X324" s="118"/>
      <c r="Y324" s="118">
        <f t="shared" si="46"/>
        <v>14.449166666666665</v>
      </c>
      <c r="Z324" s="115">
        <f t="shared" si="48"/>
        <v>24.77</v>
      </c>
      <c r="AA324" s="115">
        <f t="shared" si="48"/>
        <v>24.77</v>
      </c>
      <c r="AB324" s="115">
        <f t="shared" si="48"/>
        <v>24.77</v>
      </c>
      <c r="AC324" s="118">
        <f t="shared" si="48"/>
        <v>24.77</v>
      </c>
      <c r="AD324" s="119">
        <f t="shared" si="48"/>
        <v>24.77</v>
      </c>
      <c r="AE324" s="210">
        <f t="shared" si="48"/>
        <v>24.77</v>
      </c>
      <c r="AF324" s="120">
        <f t="shared" si="48"/>
        <v>24.77</v>
      </c>
      <c r="AG324" s="120">
        <f t="shared" si="48"/>
        <v>24.77</v>
      </c>
      <c r="AH324" s="120">
        <f t="shared" si="48"/>
        <v>24.77</v>
      </c>
      <c r="AI324" s="120">
        <f t="shared" si="47"/>
        <v>10.320833333333333</v>
      </c>
      <c r="AJ324" s="120"/>
      <c r="AK324" s="120"/>
      <c r="AL324" s="120"/>
      <c r="AM324" s="120"/>
      <c r="AN324" s="120"/>
      <c r="AO324" s="134">
        <f t="shared" si="45"/>
        <v>247.70000000000002</v>
      </c>
    </row>
    <row r="325" spans="2:41" ht="16.5" customHeight="1" x14ac:dyDescent="0.3">
      <c r="B325" s="110" t="s">
        <v>372</v>
      </c>
      <c r="C325" s="110" t="s">
        <v>382</v>
      </c>
      <c r="D325" s="110"/>
      <c r="E325" s="110"/>
      <c r="F325" s="110"/>
      <c r="G325" s="110" t="s">
        <v>402</v>
      </c>
      <c r="H325" s="111" t="s">
        <v>401</v>
      </c>
      <c r="I325" s="112"/>
      <c r="J325" s="112">
        <v>247.7</v>
      </c>
      <c r="K325" s="113">
        <v>0.1</v>
      </c>
      <c r="L325" s="114"/>
      <c r="M325" s="115"/>
      <c r="N325" s="116"/>
      <c r="O325" s="115"/>
      <c r="P325" s="115"/>
      <c r="Q325" s="115"/>
      <c r="R325" s="115"/>
      <c r="S325" s="115"/>
      <c r="T325" s="117"/>
      <c r="U325" s="118"/>
      <c r="V325" s="115"/>
      <c r="W325" s="115"/>
      <c r="X325" s="118"/>
      <c r="Y325" s="118">
        <f t="shared" si="46"/>
        <v>14.449166666666665</v>
      </c>
      <c r="Z325" s="115">
        <f t="shared" si="48"/>
        <v>24.77</v>
      </c>
      <c r="AA325" s="115">
        <f t="shared" si="48"/>
        <v>24.77</v>
      </c>
      <c r="AB325" s="115">
        <f t="shared" si="48"/>
        <v>24.77</v>
      </c>
      <c r="AC325" s="118">
        <f t="shared" si="48"/>
        <v>24.77</v>
      </c>
      <c r="AD325" s="119">
        <f t="shared" si="48"/>
        <v>24.77</v>
      </c>
      <c r="AE325" s="210">
        <f t="shared" si="48"/>
        <v>24.77</v>
      </c>
      <c r="AF325" s="120">
        <f t="shared" si="48"/>
        <v>24.77</v>
      </c>
      <c r="AG325" s="120">
        <f t="shared" si="48"/>
        <v>24.77</v>
      </c>
      <c r="AH325" s="120">
        <f t="shared" si="48"/>
        <v>24.77</v>
      </c>
      <c r="AI325" s="120">
        <f t="shared" si="47"/>
        <v>10.320833333333333</v>
      </c>
      <c r="AJ325" s="120"/>
      <c r="AK325" s="120"/>
      <c r="AL325" s="120"/>
      <c r="AM325" s="120"/>
      <c r="AN325" s="120"/>
      <c r="AO325" s="134">
        <f t="shared" si="45"/>
        <v>247.70000000000002</v>
      </c>
    </row>
    <row r="326" spans="2:41" ht="16.5" customHeight="1" x14ac:dyDescent="0.3">
      <c r="B326" s="110" t="s">
        <v>372</v>
      </c>
      <c r="C326" s="110" t="s">
        <v>382</v>
      </c>
      <c r="D326" s="110"/>
      <c r="E326" s="110"/>
      <c r="F326" s="110"/>
      <c r="G326" s="110" t="s">
        <v>403</v>
      </c>
      <c r="H326" s="111" t="s">
        <v>401</v>
      </c>
      <c r="I326" s="112"/>
      <c r="J326" s="112">
        <v>247.7</v>
      </c>
      <c r="K326" s="113">
        <v>0.1</v>
      </c>
      <c r="L326" s="114"/>
      <c r="M326" s="115"/>
      <c r="N326" s="116"/>
      <c r="O326" s="115"/>
      <c r="P326" s="115"/>
      <c r="Q326" s="115"/>
      <c r="R326" s="115"/>
      <c r="S326" s="115"/>
      <c r="T326" s="117"/>
      <c r="U326" s="118"/>
      <c r="V326" s="115"/>
      <c r="W326" s="115"/>
      <c r="X326" s="118"/>
      <c r="Y326" s="118">
        <f t="shared" si="46"/>
        <v>14.449166666666665</v>
      </c>
      <c r="Z326" s="115">
        <f t="shared" si="48"/>
        <v>24.77</v>
      </c>
      <c r="AA326" s="115">
        <f t="shared" si="48"/>
        <v>24.77</v>
      </c>
      <c r="AB326" s="115">
        <f t="shared" si="48"/>
        <v>24.77</v>
      </c>
      <c r="AC326" s="118">
        <f t="shared" si="48"/>
        <v>24.77</v>
      </c>
      <c r="AD326" s="119">
        <f t="shared" si="48"/>
        <v>24.77</v>
      </c>
      <c r="AE326" s="210">
        <f t="shared" si="48"/>
        <v>24.77</v>
      </c>
      <c r="AF326" s="120">
        <f t="shared" si="48"/>
        <v>24.77</v>
      </c>
      <c r="AG326" s="120">
        <f t="shared" si="48"/>
        <v>24.77</v>
      </c>
      <c r="AH326" s="120">
        <f t="shared" si="48"/>
        <v>24.77</v>
      </c>
      <c r="AI326" s="120">
        <f t="shared" si="47"/>
        <v>10.320833333333333</v>
      </c>
      <c r="AJ326" s="120"/>
      <c r="AK326" s="120"/>
      <c r="AL326" s="120"/>
      <c r="AM326" s="120"/>
      <c r="AN326" s="120"/>
      <c r="AO326" s="134">
        <f t="shared" si="45"/>
        <v>247.70000000000002</v>
      </c>
    </row>
    <row r="327" spans="2:41" ht="16.5" customHeight="1" x14ac:dyDescent="0.3">
      <c r="B327" s="110" t="s">
        <v>372</v>
      </c>
      <c r="C327" s="110" t="s">
        <v>382</v>
      </c>
      <c r="D327" s="110"/>
      <c r="E327" s="110"/>
      <c r="F327" s="110"/>
      <c r="G327" s="110" t="s">
        <v>404</v>
      </c>
      <c r="H327" s="111" t="s">
        <v>401</v>
      </c>
      <c r="I327" s="112"/>
      <c r="J327" s="112">
        <v>247.7</v>
      </c>
      <c r="K327" s="113">
        <v>0.1</v>
      </c>
      <c r="L327" s="114"/>
      <c r="M327" s="115"/>
      <c r="N327" s="116"/>
      <c r="O327" s="115"/>
      <c r="P327" s="115"/>
      <c r="Q327" s="115"/>
      <c r="R327" s="115"/>
      <c r="S327" s="115"/>
      <c r="T327" s="117"/>
      <c r="U327" s="118"/>
      <c r="V327" s="115"/>
      <c r="W327" s="115"/>
      <c r="X327" s="118"/>
      <c r="Y327" s="118">
        <f t="shared" si="46"/>
        <v>14.449166666666665</v>
      </c>
      <c r="Z327" s="115">
        <f t="shared" si="48"/>
        <v>24.77</v>
      </c>
      <c r="AA327" s="115">
        <f t="shared" si="48"/>
        <v>24.77</v>
      </c>
      <c r="AB327" s="115">
        <f t="shared" si="48"/>
        <v>24.77</v>
      </c>
      <c r="AC327" s="118">
        <f t="shared" si="48"/>
        <v>24.77</v>
      </c>
      <c r="AD327" s="119">
        <f t="shared" si="48"/>
        <v>24.77</v>
      </c>
      <c r="AE327" s="210">
        <f t="shared" si="48"/>
        <v>24.77</v>
      </c>
      <c r="AF327" s="120">
        <f t="shared" si="48"/>
        <v>24.77</v>
      </c>
      <c r="AG327" s="120">
        <f t="shared" si="48"/>
        <v>24.77</v>
      </c>
      <c r="AH327" s="120">
        <f t="shared" si="48"/>
        <v>24.77</v>
      </c>
      <c r="AI327" s="120">
        <f t="shared" si="47"/>
        <v>10.320833333333333</v>
      </c>
      <c r="AJ327" s="120"/>
      <c r="AK327" s="120"/>
      <c r="AL327" s="120"/>
      <c r="AM327" s="120"/>
      <c r="AN327" s="120"/>
      <c r="AO327" s="134">
        <f t="shared" si="45"/>
        <v>247.70000000000002</v>
      </c>
    </row>
    <row r="328" spans="2:41" ht="16.5" customHeight="1" x14ac:dyDescent="0.3">
      <c r="B328" s="110" t="s">
        <v>372</v>
      </c>
      <c r="C328" s="110" t="s">
        <v>382</v>
      </c>
      <c r="D328" s="110"/>
      <c r="E328" s="110"/>
      <c r="F328" s="110"/>
      <c r="G328" s="110" t="s">
        <v>405</v>
      </c>
      <c r="H328" s="111" t="s">
        <v>401</v>
      </c>
      <c r="I328" s="112"/>
      <c r="J328" s="112">
        <v>247.7</v>
      </c>
      <c r="K328" s="113">
        <v>0.1</v>
      </c>
      <c r="L328" s="114"/>
      <c r="M328" s="115"/>
      <c r="N328" s="116"/>
      <c r="O328" s="115"/>
      <c r="P328" s="115"/>
      <c r="Q328" s="115"/>
      <c r="R328" s="115"/>
      <c r="S328" s="115"/>
      <c r="T328" s="117"/>
      <c r="U328" s="118"/>
      <c r="V328" s="115"/>
      <c r="W328" s="115"/>
      <c r="X328" s="118"/>
      <c r="Y328" s="118">
        <f t="shared" si="46"/>
        <v>14.449166666666665</v>
      </c>
      <c r="Z328" s="115">
        <f t="shared" si="48"/>
        <v>24.77</v>
      </c>
      <c r="AA328" s="115">
        <f t="shared" si="48"/>
        <v>24.77</v>
      </c>
      <c r="AB328" s="115">
        <f t="shared" si="48"/>
        <v>24.77</v>
      </c>
      <c r="AC328" s="118">
        <f t="shared" si="48"/>
        <v>24.77</v>
      </c>
      <c r="AD328" s="119">
        <f t="shared" si="48"/>
        <v>24.77</v>
      </c>
      <c r="AE328" s="210">
        <f t="shared" si="48"/>
        <v>24.77</v>
      </c>
      <c r="AF328" s="120">
        <f t="shared" si="48"/>
        <v>24.77</v>
      </c>
      <c r="AG328" s="120">
        <f t="shared" si="48"/>
        <v>24.77</v>
      </c>
      <c r="AH328" s="120">
        <f t="shared" si="48"/>
        <v>24.77</v>
      </c>
      <c r="AI328" s="120">
        <f t="shared" si="47"/>
        <v>10.320833333333333</v>
      </c>
      <c r="AJ328" s="120"/>
      <c r="AK328" s="120"/>
      <c r="AL328" s="120"/>
      <c r="AM328" s="120"/>
      <c r="AN328" s="120"/>
      <c r="AO328" s="134">
        <f t="shared" si="45"/>
        <v>247.70000000000002</v>
      </c>
    </row>
    <row r="329" spans="2:41" ht="16.5" customHeight="1" x14ac:dyDescent="0.3">
      <c r="B329" s="110" t="s">
        <v>372</v>
      </c>
      <c r="C329" s="110" t="s">
        <v>382</v>
      </c>
      <c r="D329" s="110"/>
      <c r="E329" s="110"/>
      <c r="F329" s="110"/>
      <c r="G329" s="110" t="s">
        <v>406</v>
      </c>
      <c r="H329" s="111" t="s">
        <v>401</v>
      </c>
      <c r="I329" s="112"/>
      <c r="J329" s="112">
        <v>247.7</v>
      </c>
      <c r="K329" s="113">
        <v>0.1</v>
      </c>
      <c r="L329" s="114"/>
      <c r="M329" s="115"/>
      <c r="N329" s="116"/>
      <c r="O329" s="115"/>
      <c r="P329" s="115"/>
      <c r="Q329" s="115"/>
      <c r="R329" s="115"/>
      <c r="S329" s="115"/>
      <c r="T329" s="117"/>
      <c r="U329" s="118"/>
      <c r="V329" s="115"/>
      <c r="W329" s="115"/>
      <c r="X329" s="118"/>
      <c r="Y329" s="118">
        <f t="shared" si="46"/>
        <v>14.449166666666665</v>
      </c>
      <c r="Z329" s="115">
        <f t="shared" si="48"/>
        <v>24.77</v>
      </c>
      <c r="AA329" s="115">
        <f t="shared" si="48"/>
        <v>24.77</v>
      </c>
      <c r="AB329" s="115">
        <f t="shared" si="48"/>
        <v>24.77</v>
      </c>
      <c r="AC329" s="118">
        <f t="shared" si="48"/>
        <v>24.77</v>
      </c>
      <c r="AD329" s="119">
        <f t="shared" si="48"/>
        <v>24.77</v>
      </c>
      <c r="AE329" s="210">
        <f t="shared" si="48"/>
        <v>24.77</v>
      </c>
      <c r="AF329" s="120">
        <f t="shared" si="48"/>
        <v>24.77</v>
      </c>
      <c r="AG329" s="120">
        <f t="shared" si="48"/>
        <v>24.77</v>
      </c>
      <c r="AH329" s="120">
        <f t="shared" si="48"/>
        <v>24.77</v>
      </c>
      <c r="AI329" s="120">
        <f t="shared" si="47"/>
        <v>10.320833333333333</v>
      </c>
      <c r="AJ329" s="120"/>
      <c r="AK329" s="120"/>
      <c r="AL329" s="120"/>
      <c r="AM329" s="120"/>
      <c r="AN329" s="120"/>
      <c r="AO329" s="134">
        <f t="shared" si="45"/>
        <v>247.70000000000002</v>
      </c>
    </row>
    <row r="330" spans="2:41" ht="16.5" customHeight="1" x14ac:dyDescent="0.3">
      <c r="B330" s="110" t="s">
        <v>372</v>
      </c>
      <c r="C330" s="110" t="s">
        <v>382</v>
      </c>
      <c r="D330" s="110"/>
      <c r="E330" s="110"/>
      <c r="F330" s="110"/>
      <c r="G330" s="110" t="s">
        <v>407</v>
      </c>
      <c r="H330" s="111" t="s">
        <v>408</v>
      </c>
      <c r="I330" s="112"/>
      <c r="J330" s="112">
        <v>132.02000000000001</v>
      </c>
      <c r="K330" s="113">
        <v>0.1</v>
      </c>
      <c r="L330" s="114"/>
      <c r="M330" s="115"/>
      <c r="N330" s="116"/>
      <c r="O330" s="115"/>
      <c r="P330" s="115"/>
      <c r="Q330" s="115"/>
      <c r="R330" s="115"/>
      <c r="S330" s="115"/>
      <c r="T330" s="117"/>
      <c r="U330" s="118"/>
      <c r="V330" s="115"/>
      <c r="W330" s="115"/>
      <c r="X330" s="118"/>
      <c r="Y330" s="118">
        <f t="shared" si="46"/>
        <v>7.7011666666666674</v>
      </c>
      <c r="Z330" s="115">
        <f t="shared" si="48"/>
        <v>13.202000000000002</v>
      </c>
      <c r="AA330" s="115">
        <f t="shared" si="48"/>
        <v>13.202000000000002</v>
      </c>
      <c r="AB330" s="115">
        <f t="shared" si="48"/>
        <v>13.202000000000002</v>
      </c>
      <c r="AC330" s="118">
        <f t="shared" si="48"/>
        <v>13.202000000000002</v>
      </c>
      <c r="AD330" s="119">
        <f t="shared" si="48"/>
        <v>13.202000000000002</v>
      </c>
      <c r="AE330" s="210">
        <f t="shared" si="48"/>
        <v>13.202000000000002</v>
      </c>
      <c r="AF330" s="120">
        <f t="shared" si="48"/>
        <v>13.202000000000002</v>
      </c>
      <c r="AG330" s="120">
        <f t="shared" si="48"/>
        <v>13.202000000000002</v>
      </c>
      <c r="AH330" s="120">
        <f t="shared" si="48"/>
        <v>13.202000000000002</v>
      </c>
      <c r="AI330" s="120">
        <f t="shared" si="47"/>
        <v>5.5008333333333335</v>
      </c>
      <c r="AJ330" s="120"/>
      <c r="AK330" s="120"/>
      <c r="AL330" s="120"/>
      <c r="AM330" s="120"/>
      <c r="AN330" s="120"/>
      <c r="AO330" s="134">
        <f t="shared" si="45"/>
        <v>132.02000000000001</v>
      </c>
    </row>
    <row r="331" spans="2:41" ht="16.5" customHeight="1" x14ac:dyDescent="0.3">
      <c r="B331" s="110" t="s">
        <v>372</v>
      </c>
      <c r="C331" s="110" t="s">
        <v>382</v>
      </c>
      <c r="D331" s="110"/>
      <c r="E331" s="110"/>
      <c r="F331" s="110"/>
      <c r="G331" s="110" t="s">
        <v>409</v>
      </c>
      <c r="H331" s="111" t="s">
        <v>408</v>
      </c>
      <c r="I331" s="112"/>
      <c r="J331" s="112">
        <v>132.02000000000001</v>
      </c>
      <c r="K331" s="113">
        <v>0.1</v>
      </c>
      <c r="L331" s="114"/>
      <c r="M331" s="115"/>
      <c r="N331" s="116"/>
      <c r="O331" s="115"/>
      <c r="P331" s="115"/>
      <c r="Q331" s="115"/>
      <c r="R331" s="115"/>
      <c r="S331" s="115"/>
      <c r="T331" s="117"/>
      <c r="U331" s="118"/>
      <c r="V331" s="115"/>
      <c r="W331" s="115"/>
      <c r="X331" s="118"/>
      <c r="Y331" s="118">
        <f t="shared" si="46"/>
        <v>7.7011666666666674</v>
      </c>
      <c r="Z331" s="115">
        <f t="shared" si="48"/>
        <v>13.202000000000002</v>
      </c>
      <c r="AA331" s="115">
        <f t="shared" si="48"/>
        <v>13.202000000000002</v>
      </c>
      <c r="AB331" s="115">
        <f t="shared" si="48"/>
        <v>13.202000000000002</v>
      </c>
      <c r="AC331" s="118">
        <f t="shared" si="48"/>
        <v>13.202000000000002</v>
      </c>
      <c r="AD331" s="119">
        <f t="shared" si="48"/>
        <v>13.202000000000002</v>
      </c>
      <c r="AE331" s="210">
        <f t="shared" si="48"/>
        <v>13.202000000000002</v>
      </c>
      <c r="AF331" s="120">
        <f t="shared" si="48"/>
        <v>13.202000000000002</v>
      </c>
      <c r="AG331" s="120">
        <f t="shared" si="48"/>
        <v>13.202000000000002</v>
      </c>
      <c r="AH331" s="120">
        <f t="shared" si="48"/>
        <v>13.202000000000002</v>
      </c>
      <c r="AI331" s="120">
        <f t="shared" si="47"/>
        <v>5.5008333333333335</v>
      </c>
      <c r="AJ331" s="120"/>
      <c r="AK331" s="120"/>
      <c r="AL331" s="120"/>
      <c r="AM331" s="120"/>
      <c r="AN331" s="120"/>
      <c r="AO331" s="134">
        <f t="shared" si="45"/>
        <v>132.02000000000001</v>
      </c>
    </row>
    <row r="332" spans="2:41" ht="16.5" customHeight="1" x14ac:dyDescent="0.3">
      <c r="B332" s="110" t="s">
        <v>372</v>
      </c>
      <c r="C332" s="110" t="s">
        <v>382</v>
      </c>
      <c r="D332" s="110"/>
      <c r="E332" s="110"/>
      <c r="F332" s="110"/>
      <c r="G332" s="110" t="s">
        <v>410</v>
      </c>
      <c r="H332" s="111" t="s">
        <v>408</v>
      </c>
      <c r="I332" s="112"/>
      <c r="J332" s="112">
        <v>132.02000000000001</v>
      </c>
      <c r="K332" s="113">
        <v>0.1</v>
      </c>
      <c r="L332" s="114"/>
      <c r="M332" s="115"/>
      <c r="N332" s="116"/>
      <c r="O332" s="115"/>
      <c r="P332" s="115"/>
      <c r="Q332" s="115"/>
      <c r="R332" s="115"/>
      <c r="S332" s="115"/>
      <c r="T332" s="117"/>
      <c r="U332" s="118"/>
      <c r="V332" s="115"/>
      <c r="W332" s="115"/>
      <c r="X332" s="118"/>
      <c r="Y332" s="118">
        <f t="shared" si="46"/>
        <v>7.7011666666666674</v>
      </c>
      <c r="Z332" s="115">
        <f t="shared" si="48"/>
        <v>13.202000000000002</v>
      </c>
      <c r="AA332" s="115">
        <f t="shared" si="48"/>
        <v>13.202000000000002</v>
      </c>
      <c r="AB332" s="115">
        <f t="shared" si="48"/>
        <v>13.202000000000002</v>
      </c>
      <c r="AC332" s="118">
        <f t="shared" si="48"/>
        <v>13.202000000000002</v>
      </c>
      <c r="AD332" s="119">
        <f t="shared" si="48"/>
        <v>13.202000000000002</v>
      </c>
      <c r="AE332" s="210">
        <f t="shared" si="48"/>
        <v>13.202000000000002</v>
      </c>
      <c r="AF332" s="120">
        <f t="shared" si="48"/>
        <v>13.202000000000002</v>
      </c>
      <c r="AG332" s="120">
        <f t="shared" si="48"/>
        <v>13.202000000000002</v>
      </c>
      <c r="AH332" s="120">
        <f t="shared" si="48"/>
        <v>13.202000000000002</v>
      </c>
      <c r="AI332" s="120">
        <f t="shared" si="47"/>
        <v>5.5008333333333335</v>
      </c>
      <c r="AJ332" s="120"/>
      <c r="AK332" s="120"/>
      <c r="AL332" s="120"/>
      <c r="AM332" s="120"/>
      <c r="AN332" s="120"/>
      <c r="AO332" s="134">
        <f t="shared" si="45"/>
        <v>132.02000000000001</v>
      </c>
    </row>
    <row r="333" spans="2:41" ht="16.5" customHeight="1" x14ac:dyDescent="0.3">
      <c r="B333" s="110" t="s">
        <v>372</v>
      </c>
      <c r="C333" s="110" t="s">
        <v>382</v>
      </c>
      <c r="D333" s="110"/>
      <c r="E333" s="110"/>
      <c r="F333" s="110"/>
      <c r="G333" s="110" t="s">
        <v>411</v>
      </c>
      <c r="H333" s="111" t="s">
        <v>408</v>
      </c>
      <c r="I333" s="112"/>
      <c r="J333" s="112">
        <v>132.02000000000001</v>
      </c>
      <c r="K333" s="113">
        <v>0.1</v>
      </c>
      <c r="L333" s="114"/>
      <c r="M333" s="115"/>
      <c r="N333" s="116"/>
      <c r="O333" s="115"/>
      <c r="P333" s="115"/>
      <c r="Q333" s="115"/>
      <c r="R333" s="115"/>
      <c r="S333" s="115"/>
      <c r="T333" s="117"/>
      <c r="U333" s="118"/>
      <c r="V333" s="115"/>
      <c r="W333" s="115"/>
      <c r="X333" s="118"/>
      <c r="Y333" s="118">
        <f t="shared" si="46"/>
        <v>7.7011666666666674</v>
      </c>
      <c r="Z333" s="115">
        <f t="shared" si="48"/>
        <v>13.202000000000002</v>
      </c>
      <c r="AA333" s="115">
        <f t="shared" si="48"/>
        <v>13.202000000000002</v>
      </c>
      <c r="AB333" s="115">
        <f t="shared" si="48"/>
        <v>13.202000000000002</v>
      </c>
      <c r="AC333" s="118">
        <f t="shared" si="48"/>
        <v>13.202000000000002</v>
      </c>
      <c r="AD333" s="119">
        <f t="shared" si="48"/>
        <v>13.202000000000002</v>
      </c>
      <c r="AE333" s="210">
        <f t="shared" si="48"/>
        <v>13.202000000000002</v>
      </c>
      <c r="AF333" s="120">
        <f t="shared" si="48"/>
        <v>13.202000000000002</v>
      </c>
      <c r="AG333" s="120">
        <f t="shared" si="48"/>
        <v>13.202000000000002</v>
      </c>
      <c r="AH333" s="120">
        <f t="shared" si="48"/>
        <v>13.202000000000002</v>
      </c>
      <c r="AI333" s="120">
        <f t="shared" si="47"/>
        <v>5.5008333333333335</v>
      </c>
      <c r="AJ333" s="120"/>
      <c r="AK333" s="120"/>
      <c r="AL333" s="120"/>
      <c r="AM333" s="120"/>
      <c r="AN333" s="120"/>
      <c r="AO333" s="134">
        <f t="shared" si="45"/>
        <v>132.02000000000001</v>
      </c>
    </row>
    <row r="334" spans="2:41" ht="16.5" customHeight="1" x14ac:dyDescent="0.3">
      <c r="B334" s="110" t="s">
        <v>372</v>
      </c>
      <c r="C334" s="110" t="s">
        <v>382</v>
      </c>
      <c r="D334" s="110"/>
      <c r="E334" s="110"/>
      <c r="F334" s="110"/>
      <c r="G334" s="110" t="s">
        <v>412</v>
      </c>
      <c r="H334" s="111" t="s">
        <v>408</v>
      </c>
      <c r="I334" s="112"/>
      <c r="J334" s="112">
        <v>132.02000000000001</v>
      </c>
      <c r="K334" s="113">
        <v>0.1</v>
      </c>
      <c r="L334" s="114"/>
      <c r="M334" s="115"/>
      <c r="N334" s="116"/>
      <c r="O334" s="115"/>
      <c r="P334" s="115"/>
      <c r="Q334" s="115"/>
      <c r="R334" s="115"/>
      <c r="S334" s="115"/>
      <c r="T334" s="117"/>
      <c r="U334" s="118"/>
      <c r="V334" s="115"/>
      <c r="W334" s="115"/>
      <c r="X334" s="118"/>
      <c r="Y334" s="118">
        <f t="shared" si="46"/>
        <v>7.7011666666666674</v>
      </c>
      <c r="Z334" s="115">
        <f t="shared" si="48"/>
        <v>13.202000000000002</v>
      </c>
      <c r="AA334" s="115">
        <f t="shared" si="48"/>
        <v>13.202000000000002</v>
      </c>
      <c r="AB334" s="115">
        <f t="shared" si="48"/>
        <v>13.202000000000002</v>
      </c>
      <c r="AC334" s="118">
        <f t="shared" si="48"/>
        <v>13.202000000000002</v>
      </c>
      <c r="AD334" s="119">
        <f t="shared" si="48"/>
        <v>13.202000000000002</v>
      </c>
      <c r="AE334" s="210">
        <f t="shared" si="48"/>
        <v>13.202000000000002</v>
      </c>
      <c r="AF334" s="120">
        <f t="shared" si="48"/>
        <v>13.202000000000002</v>
      </c>
      <c r="AG334" s="120">
        <f t="shared" si="48"/>
        <v>13.202000000000002</v>
      </c>
      <c r="AH334" s="120">
        <f t="shared" si="48"/>
        <v>13.202000000000002</v>
      </c>
      <c r="AI334" s="120">
        <f t="shared" si="47"/>
        <v>5.5008333333333335</v>
      </c>
      <c r="AJ334" s="120"/>
      <c r="AK334" s="120"/>
      <c r="AL334" s="120"/>
      <c r="AM334" s="120"/>
      <c r="AN334" s="120"/>
      <c r="AO334" s="134">
        <f t="shared" si="45"/>
        <v>132.02000000000001</v>
      </c>
    </row>
    <row r="335" spans="2:41" ht="16.5" customHeight="1" x14ac:dyDescent="0.3">
      <c r="B335" s="110" t="s">
        <v>372</v>
      </c>
      <c r="C335" s="110" t="s">
        <v>382</v>
      </c>
      <c r="D335" s="110"/>
      <c r="E335" s="110"/>
      <c r="F335" s="110"/>
      <c r="G335" s="110" t="s">
        <v>413</v>
      </c>
      <c r="H335" s="111" t="s">
        <v>408</v>
      </c>
      <c r="I335" s="112"/>
      <c r="J335" s="112">
        <v>132.02000000000001</v>
      </c>
      <c r="K335" s="113">
        <v>0.1</v>
      </c>
      <c r="L335" s="114"/>
      <c r="M335" s="115"/>
      <c r="N335" s="116"/>
      <c r="O335" s="115"/>
      <c r="P335" s="115"/>
      <c r="Q335" s="115"/>
      <c r="R335" s="115"/>
      <c r="S335" s="115"/>
      <c r="T335" s="117"/>
      <c r="U335" s="118"/>
      <c r="V335" s="115"/>
      <c r="W335" s="115"/>
      <c r="X335" s="118"/>
      <c r="Y335" s="118">
        <f t="shared" si="46"/>
        <v>7.7011666666666674</v>
      </c>
      <c r="Z335" s="115">
        <f t="shared" si="48"/>
        <v>13.202000000000002</v>
      </c>
      <c r="AA335" s="115">
        <f t="shared" si="48"/>
        <v>13.202000000000002</v>
      </c>
      <c r="AB335" s="115">
        <f t="shared" si="48"/>
        <v>13.202000000000002</v>
      </c>
      <c r="AC335" s="118">
        <f t="shared" si="48"/>
        <v>13.202000000000002</v>
      </c>
      <c r="AD335" s="119">
        <f t="shared" si="48"/>
        <v>13.202000000000002</v>
      </c>
      <c r="AE335" s="210">
        <f t="shared" si="48"/>
        <v>13.202000000000002</v>
      </c>
      <c r="AF335" s="120">
        <f t="shared" si="48"/>
        <v>13.202000000000002</v>
      </c>
      <c r="AG335" s="120">
        <f t="shared" si="48"/>
        <v>13.202000000000002</v>
      </c>
      <c r="AH335" s="120">
        <f t="shared" si="48"/>
        <v>13.202000000000002</v>
      </c>
      <c r="AI335" s="120">
        <f t="shared" si="47"/>
        <v>5.5008333333333335</v>
      </c>
      <c r="AJ335" s="120"/>
      <c r="AK335" s="120"/>
      <c r="AL335" s="120"/>
      <c r="AM335" s="120"/>
      <c r="AN335" s="120"/>
      <c r="AO335" s="134">
        <f t="shared" si="45"/>
        <v>132.02000000000001</v>
      </c>
    </row>
    <row r="336" spans="2:41" ht="16.5" customHeight="1" x14ac:dyDescent="0.3">
      <c r="B336" s="110" t="s">
        <v>372</v>
      </c>
      <c r="C336" s="110" t="s">
        <v>382</v>
      </c>
      <c r="D336" s="123"/>
      <c r="E336" s="123"/>
      <c r="F336" s="123"/>
      <c r="G336" s="110" t="s">
        <v>414</v>
      </c>
      <c r="H336" s="111" t="s">
        <v>408</v>
      </c>
      <c r="I336" s="125"/>
      <c r="J336" s="112">
        <v>132.02000000000001</v>
      </c>
      <c r="K336" s="113">
        <v>0.1</v>
      </c>
      <c r="L336" s="127"/>
      <c r="M336" s="128"/>
      <c r="N336" s="129"/>
      <c r="O336" s="128"/>
      <c r="P336" s="128"/>
      <c r="Q336" s="128"/>
      <c r="R336" s="128"/>
      <c r="S336" s="128"/>
      <c r="T336" s="130"/>
      <c r="U336" s="131"/>
      <c r="V336" s="128"/>
      <c r="W336" s="128"/>
      <c r="X336" s="131"/>
      <c r="Y336" s="118">
        <f t="shared" si="46"/>
        <v>7.7011666666666674</v>
      </c>
      <c r="Z336" s="115">
        <f t="shared" si="48"/>
        <v>13.202000000000002</v>
      </c>
      <c r="AA336" s="115">
        <f t="shared" si="48"/>
        <v>13.202000000000002</v>
      </c>
      <c r="AB336" s="115">
        <f t="shared" si="48"/>
        <v>13.202000000000002</v>
      </c>
      <c r="AC336" s="118">
        <f t="shared" si="48"/>
        <v>13.202000000000002</v>
      </c>
      <c r="AD336" s="119">
        <f t="shared" si="48"/>
        <v>13.202000000000002</v>
      </c>
      <c r="AE336" s="210">
        <f t="shared" si="48"/>
        <v>13.202000000000002</v>
      </c>
      <c r="AF336" s="120">
        <f t="shared" si="48"/>
        <v>13.202000000000002</v>
      </c>
      <c r="AG336" s="120">
        <f t="shared" si="48"/>
        <v>13.202000000000002</v>
      </c>
      <c r="AH336" s="120">
        <f t="shared" si="48"/>
        <v>13.202000000000002</v>
      </c>
      <c r="AI336" s="120">
        <f t="shared" si="47"/>
        <v>5.5008333333333335</v>
      </c>
      <c r="AJ336" s="120"/>
      <c r="AK336" s="120"/>
      <c r="AL336" s="120"/>
      <c r="AM336" s="120"/>
      <c r="AN336" s="120"/>
      <c r="AO336" s="134">
        <f t="shared" si="45"/>
        <v>132.02000000000001</v>
      </c>
    </row>
    <row r="337" spans="2:41" ht="16.5" customHeight="1" x14ac:dyDescent="0.3">
      <c r="B337" s="162" t="s">
        <v>372</v>
      </c>
      <c r="C337" s="162" t="s">
        <v>382</v>
      </c>
      <c r="D337" s="162"/>
      <c r="E337" s="162"/>
      <c r="F337" s="162"/>
      <c r="G337" s="162" t="s">
        <v>415</v>
      </c>
      <c r="H337" s="163" t="s">
        <v>408</v>
      </c>
      <c r="I337" s="164"/>
      <c r="J337" s="164">
        <v>132.02000000000001</v>
      </c>
      <c r="K337" s="165">
        <v>0.1</v>
      </c>
      <c r="L337" s="166"/>
      <c r="M337" s="167"/>
      <c r="N337" s="168"/>
      <c r="O337" s="167"/>
      <c r="P337" s="167"/>
      <c r="Q337" s="167"/>
      <c r="R337" s="167"/>
      <c r="S337" s="167"/>
      <c r="T337" s="169"/>
      <c r="U337" s="170"/>
      <c r="V337" s="167"/>
      <c r="W337" s="167"/>
      <c r="X337" s="170"/>
      <c r="Y337" s="170">
        <f t="shared" si="46"/>
        <v>7.7011666666666674</v>
      </c>
      <c r="Z337" s="167">
        <f t="shared" si="48"/>
        <v>13.202000000000002</v>
      </c>
      <c r="AA337" s="167">
        <f t="shared" si="48"/>
        <v>13.202000000000002</v>
      </c>
      <c r="AB337" s="167">
        <f t="shared" si="48"/>
        <v>13.202000000000002</v>
      </c>
      <c r="AC337" s="170">
        <f t="shared" si="48"/>
        <v>13.202000000000002</v>
      </c>
      <c r="AD337" s="171">
        <f t="shared" si="48"/>
        <v>13.202000000000002</v>
      </c>
      <c r="AE337" s="214">
        <f t="shared" si="48"/>
        <v>13.202000000000002</v>
      </c>
      <c r="AF337" s="172">
        <f t="shared" si="48"/>
        <v>13.202000000000002</v>
      </c>
      <c r="AG337" s="172">
        <f t="shared" si="48"/>
        <v>13.202000000000002</v>
      </c>
      <c r="AH337" s="172">
        <f t="shared" si="48"/>
        <v>13.202000000000002</v>
      </c>
      <c r="AI337" s="172">
        <f t="shared" si="47"/>
        <v>5.5008333333333335</v>
      </c>
      <c r="AJ337" s="172"/>
      <c r="AK337" s="172"/>
      <c r="AL337" s="172"/>
      <c r="AM337" s="172"/>
      <c r="AN337" s="172"/>
      <c r="AO337" s="173">
        <f t="shared" si="45"/>
        <v>132.02000000000001</v>
      </c>
    </row>
    <row r="338" spans="2:41" ht="16.5" customHeight="1" x14ac:dyDescent="0.3">
      <c r="B338" s="110" t="s">
        <v>9</v>
      </c>
      <c r="C338" s="110" t="s">
        <v>416</v>
      </c>
      <c r="D338" s="110"/>
      <c r="E338" s="110"/>
      <c r="F338" s="110"/>
      <c r="G338" s="110" t="s">
        <v>417</v>
      </c>
      <c r="H338" s="111" t="s">
        <v>418</v>
      </c>
      <c r="I338" s="112"/>
      <c r="J338" s="112">
        <v>92.57</v>
      </c>
      <c r="K338" s="113">
        <v>0.1</v>
      </c>
      <c r="L338" s="114"/>
      <c r="M338" s="115"/>
      <c r="N338" s="116"/>
      <c r="O338" s="115"/>
      <c r="P338" s="115"/>
      <c r="Q338" s="115"/>
      <c r="R338" s="115"/>
      <c r="S338" s="115"/>
      <c r="T338" s="117"/>
      <c r="U338" s="118"/>
      <c r="V338" s="115"/>
      <c r="W338" s="115"/>
      <c r="X338" s="118"/>
      <c r="Y338" s="118"/>
      <c r="Z338" s="115">
        <f>$J338*$K338/12*9</f>
        <v>6.9427500000000002</v>
      </c>
      <c r="AA338" s="115">
        <f t="shared" si="48"/>
        <v>9.2569999999999997</v>
      </c>
      <c r="AB338" s="115">
        <f t="shared" si="48"/>
        <v>9.2569999999999997</v>
      </c>
      <c r="AC338" s="118">
        <f t="shared" si="48"/>
        <v>9.2569999999999997</v>
      </c>
      <c r="AD338" s="119">
        <f t="shared" si="48"/>
        <v>9.2569999999999997</v>
      </c>
      <c r="AE338" s="210">
        <f t="shared" si="48"/>
        <v>9.2569999999999997</v>
      </c>
      <c r="AF338" s="120">
        <f t="shared" si="48"/>
        <v>9.2569999999999997</v>
      </c>
      <c r="AG338" s="120">
        <f t="shared" si="48"/>
        <v>9.2569999999999997</v>
      </c>
      <c r="AH338" s="120">
        <f t="shared" si="48"/>
        <v>9.2569999999999997</v>
      </c>
      <c r="AI338" s="120">
        <f t="shared" si="48"/>
        <v>9.2569999999999997</v>
      </c>
      <c r="AJ338" s="120">
        <f>$J338*$K338/12*3</f>
        <v>2.3142499999999999</v>
      </c>
      <c r="AK338" s="120"/>
      <c r="AL338" s="120"/>
      <c r="AM338" s="120"/>
      <c r="AN338" s="120"/>
      <c r="AO338" s="121">
        <f>SUM(W338:AJ338)</f>
        <v>92.570000000000007</v>
      </c>
    </row>
    <row r="339" spans="2:41" ht="16.5" customHeight="1" x14ac:dyDescent="0.3">
      <c r="B339" s="110" t="s">
        <v>9</v>
      </c>
      <c r="C339" s="110" t="s">
        <v>416</v>
      </c>
      <c r="D339" s="123"/>
      <c r="E339" s="123"/>
      <c r="F339" s="123"/>
      <c r="G339" s="110" t="s">
        <v>419</v>
      </c>
      <c r="H339" s="111" t="s">
        <v>418</v>
      </c>
      <c r="I339" s="125"/>
      <c r="J339" s="112">
        <v>92.57</v>
      </c>
      <c r="K339" s="113">
        <v>0.1</v>
      </c>
      <c r="L339" s="127"/>
      <c r="M339" s="128"/>
      <c r="N339" s="129"/>
      <c r="O339" s="128"/>
      <c r="P339" s="128"/>
      <c r="Q339" s="128"/>
      <c r="R339" s="128"/>
      <c r="S339" s="128"/>
      <c r="T339" s="130"/>
      <c r="U339" s="131"/>
      <c r="V339" s="128"/>
      <c r="W339" s="128"/>
      <c r="X339" s="131"/>
      <c r="Y339" s="118"/>
      <c r="Z339" s="115">
        <f t="shared" ref="Z339:Z346" si="49">$J339*$K339/12*9</f>
        <v>6.9427500000000002</v>
      </c>
      <c r="AA339" s="115">
        <f t="shared" si="48"/>
        <v>9.2569999999999997</v>
      </c>
      <c r="AB339" s="115">
        <f t="shared" si="48"/>
        <v>9.2569999999999997</v>
      </c>
      <c r="AC339" s="118">
        <f t="shared" si="48"/>
        <v>9.2569999999999997</v>
      </c>
      <c r="AD339" s="119">
        <f t="shared" si="48"/>
        <v>9.2569999999999997</v>
      </c>
      <c r="AE339" s="210">
        <f t="shared" si="48"/>
        <v>9.2569999999999997</v>
      </c>
      <c r="AF339" s="120">
        <f t="shared" si="48"/>
        <v>9.2569999999999997</v>
      </c>
      <c r="AG339" s="120">
        <f t="shared" si="48"/>
        <v>9.2569999999999997</v>
      </c>
      <c r="AH339" s="120">
        <f t="shared" si="48"/>
        <v>9.2569999999999997</v>
      </c>
      <c r="AI339" s="120">
        <f t="shared" si="48"/>
        <v>9.2569999999999997</v>
      </c>
      <c r="AJ339" s="120">
        <f t="shared" ref="AJ339:AJ346" si="50">$J339*$K339/12*3</f>
        <v>2.3142499999999999</v>
      </c>
      <c r="AK339" s="120"/>
      <c r="AL339" s="120"/>
      <c r="AM339" s="120"/>
      <c r="AN339" s="120"/>
      <c r="AO339" s="134">
        <f t="shared" ref="AO339:AO346" si="51">SUM(W339:AJ339)</f>
        <v>92.570000000000007</v>
      </c>
    </row>
    <row r="340" spans="2:41" ht="16.5" customHeight="1" x14ac:dyDescent="0.3">
      <c r="B340" s="110" t="s">
        <v>9</v>
      </c>
      <c r="C340" s="110" t="s">
        <v>416</v>
      </c>
      <c r="D340" s="123"/>
      <c r="E340" s="123"/>
      <c r="F340" s="123"/>
      <c r="G340" s="110" t="s">
        <v>420</v>
      </c>
      <c r="H340" s="111" t="s">
        <v>418</v>
      </c>
      <c r="I340" s="125"/>
      <c r="J340" s="112">
        <v>92.57</v>
      </c>
      <c r="K340" s="113">
        <v>0.1</v>
      </c>
      <c r="L340" s="127"/>
      <c r="M340" s="128"/>
      <c r="N340" s="129"/>
      <c r="O340" s="128"/>
      <c r="P340" s="128"/>
      <c r="Q340" s="128"/>
      <c r="R340" s="128"/>
      <c r="S340" s="128"/>
      <c r="T340" s="130"/>
      <c r="U340" s="131"/>
      <c r="V340" s="128"/>
      <c r="W340" s="128"/>
      <c r="X340" s="131"/>
      <c r="Y340" s="118"/>
      <c r="Z340" s="115">
        <f t="shared" si="49"/>
        <v>6.9427500000000002</v>
      </c>
      <c r="AA340" s="115">
        <f t="shared" ref="AA340:AK355" si="52">$J340*$K340</f>
        <v>9.2569999999999997</v>
      </c>
      <c r="AB340" s="115">
        <f t="shared" si="52"/>
        <v>9.2569999999999997</v>
      </c>
      <c r="AC340" s="118">
        <f t="shared" si="52"/>
        <v>9.2569999999999997</v>
      </c>
      <c r="AD340" s="119">
        <f t="shared" si="52"/>
        <v>9.2569999999999997</v>
      </c>
      <c r="AE340" s="210">
        <f t="shared" si="52"/>
        <v>9.2569999999999997</v>
      </c>
      <c r="AF340" s="120">
        <f t="shared" si="52"/>
        <v>9.2569999999999997</v>
      </c>
      <c r="AG340" s="120">
        <f t="shared" si="52"/>
        <v>9.2569999999999997</v>
      </c>
      <c r="AH340" s="120">
        <f t="shared" si="52"/>
        <v>9.2569999999999997</v>
      </c>
      <c r="AI340" s="120">
        <f t="shared" si="52"/>
        <v>9.2569999999999997</v>
      </c>
      <c r="AJ340" s="120">
        <f t="shared" si="50"/>
        <v>2.3142499999999999</v>
      </c>
      <c r="AK340" s="120"/>
      <c r="AL340" s="120"/>
      <c r="AM340" s="120"/>
      <c r="AN340" s="120"/>
      <c r="AO340" s="134">
        <f t="shared" si="51"/>
        <v>92.570000000000007</v>
      </c>
    </row>
    <row r="341" spans="2:41" ht="16.5" customHeight="1" x14ac:dyDescent="0.3">
      <c r="B341" s="110" t="s">
        <v>9</v>
      </c>
      <c r="C341" s="110" t="s">
        <v>416</v>
      </c>
      <c r="D341" s="123"/>
      <c r="E341" s="123"/>
      <c r="F341" s="123"/>
      <c r="G341" s="110" t="s">
        <v>421</v>
      </c>
      <c r="H341" s="111" t="s">
        <v>418</v>
      </c>
      <c r="I341" s="125"/>
      <c r="J341" s="112">
        <v>92.57</v>
      </c>
      <c r="K341" s="113">
        <v>0.1</v>
      </c>
      <c r="L341" s="127"/>
      <c r="M341" s="128"/>
      <c r="N341" s="129"/>
      <c r="O341" s="128"/>
      <c r="P341" s="128"/>
      <c r="Q341" s="128"/>
      <c r="R341" s="128"/>
      <c r="S341" s="128"/>
      <c r="T341" s="130"/>
      <c r="U341" s="131"/>
      <c r="V341" s="128"/>
      <c r="W341" s="128"/>
      <c r="X341" s="131"/>
      <c r="Y341" s="118"/>
      <c r="Z341" s="115">
        <f t="shared" si="49"/>
        <v>6.9427500000000002</v>
      </c>
      <c r="AA341" s="115">
        <f t="shared" si="52"/>
        <v>9.2569999999999997</v>
      </c>
      <c r="AB341" s="115">
        <f t="shared" si="52"/>
        <v>9.2569999999999997</v>
      </c>
      <c r="AC341" s="118">
        <f t="shared" si="52"/>
        <v>9.2569999999999997</v>
      </c>
      <c r="AD341" s="119">
        <f t="shared" si="52"/>
        <v>9.2569999999999997</v>
      </c>
      <c r="AE341" s="210">
        <f t="shared" si="52"/>
        <v>9.2569999999999997</v>
      </c>
      <c r="AF341" s="120">
        <f t="shared" si="52"/>
        <v>9.2569999999999997</v>
      </c>
      <c r="AG341" s="120">
        <f t="shared" si="52"/>
        <v>9.2569999999999997</v>
      </c>
      <c r="AH341" s="120">
        <f t="shared" si="52"/>
        <v>9.2569999999999997</v>
      </c>
      <c r="AI341" s="120">
        <f t="shared" si="52"/>
        <v>9.2569999999999997</v>
      </c>
      <c r="AJ341" s="120">
        <f t="shared" si="50"/>
        <v>2.3142499999999999</v>
      </c>
      <c r="AK341" s="120"/>
      <c r="AL341" s="120"/>
      <c r="AM341" s="120"/>
      <c r="AN341" s="120"/>
      <c r="AO341" s="134">
        <f t="shared" si="51"/>
        <v>92.570000000000007</v>
      </c>
    </row>
    <row r="342" spans="2:41" ht="16.5" customHeight="1" x14ac:dyDescent="0.3">
      <c r="B342" s="110" t="s">
        <v>9</v>
      </c>
      <c r="C342" s="110" t="s">
        <v>416</v>
      </c>
      <c r="D342" s="123"/>
      <c r="E342" s="123"/>
      <c r="F342" s="123"/>
      <c r="G342" s="110" t="s">
        <v>422</v>
      </c>
      <c r="H342" s="111" t="s">
        <v>418</v>
      </c>
      <c r="I342" s="125"/>
      <c r="J342" s="112">
        <v>92.57</v>
      </c>
      <c r="K342" s="113">
        <v>0.1</v>
      </c>
      <c r="L342" s="127"/>
      <c r="M342" s="128"/>
      <c r="N342" s="129"/>
      <c r="O342" s="128"/>
      <c r="P342" s="128"/>
      <c r="Q342" s="128"/>
      <c r="R342" s="128"/>
      <c r="S342" s="128"/>
      <c r="T342" s="130"/>
      <c r="U342" s="131"/>
      <c r="V342" s="128"/>
      <c r="W342" s="128"/>
      <c r="X342" s="131"/>
      <c r="Y342" s="118"/>
      <c r="Z342" s="115">
        <f t="shared" si="49"/>
        <v>6.9427500000000002</v>
      </c>
      <c r="AA342" s="115">
        <f t="shared" si="52"/>
        <v>9.2569999999999997</v>
      </c>
      <c r="AB342" s="115">
        <f t="shared" si="52"/>
        <v>9.2569999999999997</v>
      </c>
      <c r="AC342" s="118">
        <f t="shared" si="52"/>
        <v>9.2569999999999997</v>
      </c>
      <c r="AD342" s="119">
        <f t="shared" si="52"/>
        <v>9.2569999999999997</v>
      </c>
      <c r="AE342" s="210">
        <f t="shared" si="52"/>
        <v>9.2569999999999997</v>
      </c>
      <c r="AF342" s="120">
        <f t="shared" si="52"/>
        <v>9.2569999999999997</v>
      </c>
      <c r="AG342" s="120">
        <f t="shared" si="52"/>
        <v>9.2569999999999997</v>
      </c>
      <c r="AH342" s="120">
        <f t="shared" si="52"/>
        <v>9.2569999999999997</v>
      </c>
      <c r="AI342" s="120">
        <f t="shared" si="52"/>
        <v>9.2569999999999997</v>
      </c>
      <c r="AJ342" s="120">
        <f t="shared" si="50"/>
        <v>2.3142499999999999</v>
      </c>
      <c r="AK342" s="120"/>
      <c r="AL342" s="120"/>
      <c r="AM342" s="120"/>
      <c r="AN342" s="120"/>
      <c r="AO342" s="134">
        <f t="shared" si="51"/>
        <v>92.570000000000007</v>
      </c>
    </row>
    <row r="343" spans="2:41" ht="16.5" customHeight="1" x14ac:dyDescent="0.3">
      <c r="B343" s="110" t="s">
        <v>9</v>
      </c>
      <c r="C343" s="110" t="s">
        <v>416</v>
      </c>
      <c r="D343" s="123"/>
      <c r="E343" s="123"/>
      <c r="F343" s="123"/>
      <c r="G343" s="110" t="s">
        <v>423</v>
      </c>
      <c r="H343" s="111" t="s">
        <v>418</v>
      </c>
      <c r="I343" s="125"/>
      <c r="J343" s="112">
        <v>92.57</v>
      </c>
      <c r="K343" s="113">
        <v>0.1</v>
      </c>
      <c r="L343" s="127"/>
      <c r="M343" s="128"/>
      <c r="N343" s="129"/>
      <c r="O343" s="128"/>
      <c r="P343" s="128"/>
      <c r="Q343" s="128"/>
      <c r="R343" s="128"/>
      <c r="S343" s="128"/>
      <c r="T343" s="130"/>
      <c r="U343" s="131"/>
      <c r="V343" s="128"/>
      <c r="W343" s="128"/>
      <c r="X343" s="131"/>
      <c r="Y343" s="118"/>
      <c r="Z343" s="115">
        <f t="shared" si="49"/>
        <v>6.9427500000000002</v>
      </c>
      <c r="AA343" s="115">
        <f t="shared" si="52"/>
        <v>9.2569999999999997</v>
      </c>
      <c r="AB343" s="115">
        <f t="shared" si="52"/>
        <v>9.2569999999999997</v>
      </c>
      <c r="AC343" s="118">
        <f t="shared" si="52"/>
        <v>9.2569999999999997</v>
      </c>
      <c r="AD343" s="119">
        <f t="shared" si="52"/>
        <v>9.2569999999999997</v>
      </c>
      <c r="AE343" s="210">
        <f t="shared" si="52"/>
        <v>9.2569999999999997</v>
      </c>
      <c r="AF343" s="120">
        <f t="shared" si="52"/>
        <v>9.2569999999999997</v>
      </c>
      <c r="AG343" s="120">
        <f t="shared" si="52"/>
        <v>9.2569999999999997</v>
      </c>
      <c r="AH343" s="120">
        <f t="shared" si="52"/>
        <v>9.2569999999999997</v>
      </c>
      <c r="AI343" s="120">
        <f t="shared" si="52"/>
        <v>9.2569999999999997</v>
      </c>
      <c r="AJ343" s="120">
        <f t="shared" si="50"/>
        <v>2.3142499999999999</v>
      </c>
      <c r="AK343" s="120"/>
      <c r="AL343" s="120"/>
      <c r="AM343" s="120"/>
      <c r="AN343" s="120"/>
      <c r="AO343" s="134">
        <f t="shared" si="51"/>
        <v>92.570000000000007</v>
      </c>
    </row>
    <row r="344" spans="2:41" ht="16.5" customHeight="1" x14ac:dyDescent="0.3">
      <c r="B344" s="110" t="s">
        <v>9</v>
      </c>
      <c r="C344" s="110" t="s">
        <v>416</v>
      </c>
      <c r="D344" s="123"/>
      <c r="E344" s="123"/>
      <c r="F344" s="123"/>
      <c r="G344" s="110" t="s">
        <v>424</v>
      </c>
      <c r="H344" s="111" t="s">
        <v>418</v>
      </c>
      <c r="I344" s="125"/>
      <c r="J344" s="112">
        <v>92.57</v>
      </c>
      <c r="K344" s="113">
        <v>0.1</v>
      </c>
      <c r="L344" s="127"/>
      <c r="M344" s="128"/>
      <c r="N344" s="129"/>
      <c r="O344" s="128"/>
      <c r="P344" s="128"/>
      <c r="Q344" s="128"/>
      <c r="R344" s="128"/>
      <c r="S344" s="128"/>
      <c r="T344" s="130"/>
      <c r="U344" s="131"/>
      <c r="V344" s="128"/>
      <c r="W344" s="128"/>
      <c r="X344" s="131"/>
      <c r="Y344" s="118"/>
      <c r="Z344" s="115">
        <f t="shared" si="49"/>
        <v>6.9427500000000002</v>
      </c>
      <c r="AA344" s="115">
        <f t="shared" si="52"/>
        <v>9.2569999999999997</v>
      </c>
      <c r="AB344" s="115">
        <f t="shared" si="52"/>
        <v>9.2569999999999997</v>
      </c>
      <c r="AC344" s="118">
        <f t="shared" si="52"/>
        <v>9.2569999999999997</v>
      </c>
      <c r="AD344" s="119">
        <f t="shared" si="52"/>
        <v>9.2569999999999997</v>
      </c>
      <c r="AE344" s="210">
        <f t="shared" si="52"/>
        <v>9.2569999999999997</v>
      </c>
      <c r="AF344" s="120">
        <f t="shared" si="52"/>
        <v>9.2569999999999997</v>
      </c>
      <c r="AG344" s="120">
        <f t="shared" si="52"/>
        <v>9.2569999999999997</v>
      </c>
      <c r="AH344" s="120">
        <f t="shared" si="52"/>
        <v>9.2569999999999997</v>
      </c>
      <c r="AI344" s="120">
        <f t="shared" si="52"/>
        <v>9.2569999999999997</v>
      </c>
      <c r="AJ344" s="120">
        <f t="shared" si="50"/>
        <v>2.3142499999999999</v>
      </c>
      <c r="AK344" s="120"/>
      <c r="AL344" s="120"/>
      <c r="AM344" s="120"/>
      <c r="AN344" s="120"/>
      <c r="AO344" s="134">
        <f t="shared" si="51"/>
        <v>92.570000000000007</v>
      </c>
    </row>
    <row r="345" spans="2:41" ht="16.5" customHeight="1" x14ac:dyDescent="0.3">
      <c r="B345" s="110" t="s">
        <v>9</v>
      </c>
      <c r="C345" s="110" t="s">
        <v>416</v>
      </c>
      <c r="D345" s="123"/>
      <c r="E345" s="123"/>
      <c r="F345" s="123"/>
      <c r="G345" s="110" t="s">
        <v>425</v>
      </c>
      <c r="H345" s="111" t="s">
        <v>418</v>
      </c>
      <c r="I345" s="125"/>
      <c r="J345" s="112">
        <v>92.57</v>
      </c>
      <c r="K345" s="113">
        <v>0.1</v>
      </c>
      <c r="L345" s="127"/>
      <c r="M345" s="128"/>
      <c r="N345" s="129"/>
      <c r="O345" s="128"/>
      <c r="P345" s="128"/>
      <c r="Q345" s="128"/>
      <c r="R345" s="128"/>
      <c r="S345" s="128"/>
      <c r="T345" s="130"/>
      <c r="U345" s="131"/>
      <c r="V345" s="128"/>
      <c r="W345" s="128"/>
      <c r="X345" s="131"/>
      <c r="Y345" s="118"/>
      <c r="Z345" s="115">
        <f t="shared" si="49"/>
        <v>6.9427500000000002</v>
      </c>
      <c r="AA345" s="115">
        <f t="shared" si="52"/>
        <v>9.2569999999999997</v>
      </c>
      <c r="AB345" s="115">
        <f t="shared" si="52"/>
        <v>9.2569999999999997</v>
      </c>
      <c r="AC345" s="118">
        <f t="shared" si="52"/>
        <v>9.2569999999999997</v>
      </c>
      <c r="AD345" s="119">
        <f t="shared" si="52"/>
        <v>9.2569999999999997</v>
      </c>
      <c r="AE345" s="210">
        <f t="shared" si="52"/>
        <v>9.2569999999999997</v>
      </c>
      <c r="AF345" s="120">
        <f t="shared" si="52"/>
        <v>9.2569999999999997</v>
      </c>
      <c r="AG345" s="120">
        <f t="shared" si="52"/>
        <v>9.2569999999999997</v>
      </c>
      <c r="AH345" s="120">
        <f t="shared" si="52"/>
        <v>9.2569999999999997</v>
      </c>
      <c r="AI345" s="120">
        <f t="shared" si="52"/>
        <v>9.2569999999999997</v>
      </c>
      <c r="AJ345" s="120">
        <f t="shared" si="50"/>
        <v>2.3142499999999999</v>
      </c>
      <c r="AK345" s="120"/>
      <c r="AL345" s="120"/>
      <c r="AM345" s="120"/>
      <c r="AN345" s="120"/>
      <c r="AO345" s="134">
        <f t="shared" si="51"/>
        <v>92.570000000000007</v>
      </c>
    </row>
    <row r="346" spans="2:41" ht="16.5" customHeight="1" x14ac:dyDescent="0.3">
      <c r="B346" s="110" t="s">
        <v>9</v>
      </c>
      <c r="C346" s="110" t="s">
        <v>416</v>
      </c>
      <c r="D346" s="123"/>
      <c r="E346" s="123"/>
      <c r="F346" s="123"/>
      <c r="G346" s="110" t="s">
        <v>426</v>
      </c>
      <c r="H346" s="111" t="s">
        <v>427</v>
      </c>
      <c r="I346" s="125"/>
      <c r="J346" s="112">
        <v>154.02000000000001</v>
      </c>
      <c r="K346" s="113">
        <v>0.1</v>
      </c>
      <c r="L346" s="127"/>
      <c r="M346" s="128"/>
      <c r="N346" s="129"/>
      <c r="O346" s="128"/>
      <c r="P346" s="128"/>
      <c r="Q346" s="128"/>
      <c r="R346" s="128"/>
      <c r="S346" s="128"/>
      <c r="T346" s="130"/>
      <c r="U346" s="131"/>
      <c r="V346" s="128"/>
      <c r="W346" s="128"/>
      <c r="X346" s="131"/>
      <c r="Y346" s="118"/>
      <c r="Z346" s="115">
        <f t="shared" si="49"/>
        <v>11.551500000000001</v>
      </c>
      <c r="AA346" s="115">
        <f t="shared" si="52"/>
        <v>15.402000000000001</v>
      </c>
      <c r="AB346" s="115">
        <f t="shared" si="52"/>
        <v>15.402000000000001</v>
      </c>
      <c r="AC346" s="118">
        <f t="shared" si="52"/>
        <v>15.402000000000001</v>
      </c>
      <c r="AD346" s="119">
        <f t="shared" si="52"/>
        <v>15.402000000000001</v>
      </c>
      <c r="AE346" s="210">
        <f t="shared" si="52"/>
        <v>15.402000000000001</v>
      </c>
      <c r="AF346" s="120">
        <f t="shared" si="52"/>
        <v>15.402000000000001</v>
      </c>
      <c r="AG346" s="120">
        <f t="shared" si="52"/>
        <v>15.402000000000001</v>
      </c>
      <c r="AH346" s="120">
        <f t="shared" si="52"/>
        <v>15.402000000000001</v>
      </c>
      <c r="AI346" s="120">
        <f t="shared" si="52"/>
        <v>15.402000000000001</v>
      </c>
      <c r="AJ346" s="120">
        <f t="shared" si="50"/>
        <v>3.8505000000000003</v>
      </c>
      <c r="AK346" s="120"/>
      <c r="AL346" s="120"/>
      <c r="AM346" s="120"/>
      <c r="AN346" s="120"/>
      <c r="AO346" s="134">
        <f t="shared" si="51"/>
        <v>154.02000000000004</v>
      </c>
    </row>
    <row r="347" spans="2:41" ht="16.5" customHeight="1" x14ac:dyDescent="0.3">
      <c r="B347" s="110" t="s">
        <v>9</v>
      </c>
      <c r="C347" s="110" t="s">
        <v>428</v>
      </c>
      <c r="D347" s="123"/>
      <c r="E347" s="123"/>
      <c r="F347" s="123"/>
      <c r="G347" s="110" t="s">
        <v>429</v>
      </c>
      <c r="H347" s="111" t="s">
        <v>418</v>
      </c>
      <c r="I347" s="125"/>
      <c r="J347" s="112">
        <v>92.81</v>
      </c>
      <c r="K347" s="113">
        <v>0.1</v>
      </c>
      <c r="L347" s="127"/>
      <c r="M347" s="128"/>
      <c r="N347" s="129"/>
      <c r="O347" s="128"/>
      <c r="P347" s="128"/>
      <c r="Q347" s="128"/>
      <c r="R347" s="128"/>
      <c r="S347" s="128"/>
      <c r="T347" s="130"/>
      <c r="U347" s="131"/>
      <c r="V347" s="128"/>
      <c r="W347" s="128"/>
      <c r="X347" s="131"/>
      <c r="Y347" s="118"/>
      <c r="Z347" s="115">
        <f>$J347*$K347/12*8</f>
        <v>6.187333333333334</v>
      </c>
      <c r="AA347" s="115">
        <f t="shared" si="52"/>
        <v>9.2810000000000006</v>
      </c>
      <c r="AB347" s="115">
        <f t="shared" si="52"/>
        <v>9.2810000000000006</v>
      </c>
      <c r="AC347" s="118">
        <f t="shared" si="52"/>
        <v>9.2810000000000006</v>
      </c>
      <c r="AD347" s="119">
        <f t="shared" si="52"/>
        <v>9.2810000000000006</v>
      </c>
      <c r="AE347" s="210">
        <f t="shared" si="52"/>
        <v>9.2810000000000006</v>
      </c>
      <c r="AF347" s="120">
        <f t="shared" si="52"/>
        <v>9.2810000000000006</v>
      </c>
      <c r="AG347" s="120">
        <f t="shared" si="52"/>
        <v>9.2810000000000006</v>
      </c>
      <c r="AH347" s="120">
        <f t="shared" si="52"/>
        <v>9.2810000000000006</v>
      </c>
      <c r="AI347" s="120">
        <f t="shared" si="52"/>
        <v>9.2810000000000006</v>
      </c>
      <c r="AJ347" s="120">
        <f>$J347*$K347/12*4</f>
        <v>3.093666666666667</v>
      </c>
      <c r="AK347" s="120"/>
      <c r="AL347" s="120"/>
      <c r="AM347" s="120"/>
      <c r="AN347" s="120"/>
      <c r="AO347" s="134">
        <f>SUM(W347:AJ347)</f>
        <v>92.81</v>
      </c>
    </row>
    <row r="348" spans="2:41" ht="16.5" customHeight="1" x14ac:dyDescent="0.3">
      <c r="B348" s="110" t="s">
        <v>9</v>
      </c>
      <c r="C348" s="110" t="s">
        <v>430</v>
      </c>
      <c r="D348" s="123"/>
      <c r="E348" s="123"/>
      <c r="F348" s="123"/>
      <c r="G348" s="110" t="s">
        <v>431</v>
      </c>
      <c r="H348" s="111" t="s">
        <v>432</v>
      </c>
      <c r="I348" s="125"/>
      <c r="J348" s="112">
        <v>353.61</v>
      </c>
      <c r="K348" s="113">
        <v>0.1</v>
      </c>
      <c r="L348" s="127"/>
      <c r="M348" s="128"/>
      <c r="N348" s="129"/>
      <c r="O348" s="128"/>
      <c r="P348" s="128"/>
      <c r="Q348" s="128"/>
      <c r="R348" s="128"/>
      <c r="S348" s="128"/>
      <c r="T348" s="130"/>
      <c r="U348" s="131"/>
      <c r="V348" s="128"/>
      <c r="W348" s="128"/>
      <c r="X348" s="131"/>
      <c r="Y348" s="118"/>
      <c r="Z348" s="115">
        <f>$J348*$K348/12*6</f>
        <v>17.680500000000002</v>
      </c>
      <c r="AA348" s="115">
        <f t="shared" si="52"/>
        <v>35.361000000000004</v>
      </c>
      <c r="AB348" s="115">
        <f t="shared" si="52"/>
        <v>35.361000000000004</v>
      </c>
      <c r="AC348" s="118">
        <f t="shared" si="52"/>
        <v>35.361000000000004</v>
      </c>
      <c r="AD348" s="119">
        <f t="shared" si="52"/>
        <v>35.361000000000004</v>
      </c>
      <c r="AE348" s="210">
        <f t="shared" si="52"/>
        <v>35.361000000000004</v>
      </c>
      <c r="AF348" s="120">
        <f t="shared" si="52"/>
        <v>35.361000000000004</v>
      </c>
      <c r="AG348" s="120">
        <f t="shared" si="52"/>
        <v>35.361000000000004</v>
      </c>
      <c r="AH348" s="120">
        <f t="shared" si="52"/>
        <v>35.361000000000004</v>
      </c>
      <c r="AI348" s="120">
        <f t="shared" si="52"/>
        <v>35.361000000000004</v>
      </c>
      <c r="AJ348" s="120">
        <f>$J348*$K348/12*6</f>
        <v>17.680500000000002</v>
      </c>
      <c r="AK348" s="120"/>
      <c r="AL348" s="120"/>
      <c r="AM348" s="120"/>
      <c r="AN348" s="120"/>
      <c r="AO348" s="134">
        <f>SUM(W348:AJ348)</f>
        <v>353.60999999999996</v>
      </c>
    </row>
    <row r="349" spans="2:41" ht="16.5" customHeight="1" x14ac:dyDescent="0.3">
      <c r="B349" s="162" t="s">
        <v>9</v>
      </c>
      <c r="C349" s="162" t="s">
        <v>433</v>
      </c>
      <c r="D349" s="162"/>
      <c r="E349" s="162"/>
      <c r="F349" s="162"/>
      <c r="G349" s="162" t="s">
        <v>434</v>
      </c>
      <c r="H349" s="163" t="s">
        <v>435</v>
      </c>
      <c r="I349" s="164"/>
      <c r="J349" s="164">
        <v>248.9</v>
      </c>
      <c r="K349" s="165">
        <v>0.1</v>
      </c>
      <c r="L349" s="166"/>
      <c r="M349" s="167"/>
      <c r="N349" s="168"/>
      <c r="O349" s="167"/>
      <c r="P349" s="167"/>
      <c r="Q349" s="167"/>
      <c r="R349" s="167"/>
      <c r="S349" s="167"/>
      <c r="T349" s="169"/>
      <c r="U349" s="170"/>
      <c r="V349" s="167"/>
      <c r="W349" s="167"/>
      <c r="X349" s="170"/>
      <c r="Y349" s="170"/>
      <c r="Z349" s="167">
        <f>$J349*$K349/12*3</f>
        <v>6.2225000000000001</v>
      </c>
      <c r="AA349" s="167">
        <f t="shared" si="52"/>
        <v>24.89</v>
      </c>
      <c r="AB349" s="167">
        <f t="shared" si="52"/>
        <v>24.89</v>
      </c>
      <c r="AC349" s="170">
        <f t="shared" si="52"/>
        <v>24.89</v>
      </c>
      <c r="AD349" s="171">
        <f t="shared" si="52"/>
        <v>24.89</v>
      </c>
      <c r="AE349" s="214">
        <f t="shared" si="52"/>
        <v>24.89</v>
      </c>
      <c r="AF349" s="172">
        <f t="shared" si="52"/>
        <v>24.89</v>
      </c>
      <c r="AG349" s="172">
        <f t="shared" si="52"/>
        <v>24.89</v>
      </c>
      <c r="AH349" s="172">
        <f t="shared" si="52"/>
        <v>24.89</v>
      </c>
      <c r="AI349" s="172">
        <f t="shared" si="52"/>
        <v>24.89</v>
      </c>
      <c r="AJ349" s="172">
        <f>$J349*$K349/12*9</f>
        <v>18.6675</v>
      </c>
      <c r="AK349" s="172"/>
      <c r="AL349" s="172"/>
      <c r="AM349" s="172"/>
      <c r="AN349" s="172"/>
      <c r="AO349" s="173">
        <f>SUM(W349:AJ349)</f>
        <v>248.89999999999995</v>
      </c>
    </row>
    <row r="350" spans="2:41" ht="16.5" customHeight="1" x14ac:dyDescent="0.3">
      <c r="B350" s="110" t="s">
        <v>436</v>
      </c>
      <c r="C350" s="110" t="s">
        <v>437</v>
      </c>
      <c r="D350" s="110"/>
      <c r="E350" s="110"/>
      <c r="F350" s="110" t="s">
        <v>438</v>
      </c>
      <c r="G350" s="110"/>
      <c r="H350" s="111" t="s">
        <v>439</v>
      </c>
      <c r="I350" s="112"/>
      <c r="J350" s="112">
        <v>1926.93</v>
      </c>
      <c r="K350" s="113">
        <v>0.1</v>
      </c>
      <c r="L350" s="114"/>
      <c r="M350" s="115"/>
      <c r="N350" s="116"/>
      <c r="O350" s="115"/>
      <c r="P350" s="115"/>
      <c r="Q350" s="115"/>
      <c r="R350" s="115"/>
      <c r="S350" s="115"/>
      <c r="T350" s="117"/>
      <c r="U350" s="118"/>
      <c r="V350" s="115"/>
      <c r="W350" s="115"/>
      <c r="X350" s="118"/>
      <c r="Y350" s="118"/>
      <c r="Z350" s="115"/>
      <c r="AA350" s="115">
        <f>$J350*$K350/12*6</f>
        <v>96.34650000000002</v>
      </c>
      <c r="AB350" s="115">
        <f t="shared" si="52"/>
        <v>192.69300000000001</v>
      </c>
      <c r="AC350" s="118">
        <f t="shared" si="52"/>
        <v>192.69300000000001</v>
      </c>
      <c r="AD350" s="119">
        <f t="shared" si="52"/>
        <v>192.69300000000001</v>
      </c>
      <c r="AE350" s="210">
        <f t="shared" si="52"/>
        <v>192.69300000000001</v>
      </c>
      <c r="AF350" s="120">
        <f>$J350*$K350</f>
        <v>192.69300000000001</v>
      </c>
      <c r="AG350" s="120">
        <f t="shared" si="52"/>
        <v>192.69300000000001</v>
      </c>
      <c r="AH350" s="120">
        <f t="shared" si="52"/>
        <v>192.69300000000001</v>
      </c>
      <c r="AI350" s="120">
        <f t="shared" si="52"/>
        <v>192.69300000000001</v>
      </c>
      <c r="AJ350" s="120">
        <f t="shared" si="52"/>
        <v>192.69300000000001</v>
      </c>
      <c r="AK350" s="120">
        <f>$J350*$K350/12*6</f>
        <v>96.34650000000002</v>
      </c>
      <c r="AL350" s="120"/>
      <c r="AM350" s="120"/>
      <c r="AN350" s="120"/>
      <c r="AO350" s="121">
        <f>SUM(W350:AK350)</f>
        <v>1926.93</v>
      </c>
    </row>
    <row r="351" spans="2:41" ht="16.5" customHeight="1" x14ac:dyDescent="0.3">
      <c r="B351" s="110" t="s">
        <v>436</v>
      </c>
      <c r="C351" s="110" t="s">
        <v>437</v>
      </c>
      <c r="D351" s="123"/>
      <c r="E351" s="123"/>
      <c r="F351" s="123" t="s">
        <v>440</v>
      </c>
      <c r="G351" s="110"/>
      <c r="H351" s="111" t="s">
        <v>441</v>
      </c>
      <c r="I351" s="125"/>
      <c r="J351" s="112">
        <f>254.35+208.11</f>
        <v>462.46000000000004</v>
      </c>
      <c r="K351" s="113">
        <v>0.1</v>
      </c>
      <c r="L351" s="127"/>
      <c r="M351" s="128"/>
      <c r="N351" s="129"/>
      <c r="O351" s="128"/>
      <c r="P351" s="128"/>
      <c r="Q351" s="128"/>
      <c r="R351" s="128"/>
      <c r="S351" s="128"/>
      <c r="T351" s="130"/>
      <c r="U351" s="131"/>
      <c r="V351" s="128"/>
      <c r="W351" s="128"/>
      <c r="X351" s="131"/>
      <c r="Y351" s="118"/>
      <c r="Z351" s="115"/>
      <c r="AA351" s="115">
        <f>$J351*$K351/12*6</f>
        <v>23.123000000000005</v>
      </c>
      <c r="AB351" s="115">
        <f t="shared" si="52"/>
        <v>46.246000000000009</v>
      </c>
      <c r="AC351" s="118">
        <f t="shared" si="52"/>
        <v>46.246000000000009</v>
      </c>
      <c r="AD351" s="119">
        <f t="shared" si="52"/>
        <v>46.246000000000009</v>
      </c>
      <c r="AE351" s="210">
        <f t="shared" si="52"/>
        <v>46.246000000000009</v>
      </c>
      <c r="AF351" s="120">
        <f t="shared" si="52"/>
        <v>46.246000000000009</v>
      </c>
      <c r="AG351" s="120">
        <f t="shared" si="52"/>
        <v>46.246000000000009</v>
      </c>
      <c r="AH351" s="120">
        <f t="shared" si="52"/>
        <v>46.246000000000009</v>
      </c>
      <c r="AI351" s="120">
        <f t="shared" si="52"/>
        <v>46.246000000000009</v>
      </c>
      <c r="AJ351" s="120">
        <f t="shared" si="52"/>
        <v>46.246000000000009</v>
      </c>
      <c r="AK351" s="120">
        <f>$J351*$K351/12*6</f>
        <v>23.123000000000005</v>
      </c>
      <c r="AL351" s="120"/>
      <c r="AM351" s="120"/>
      <c r="AN351" s="120"/>
      <c r="AO351" s="134">
        <f>SUM(W351:AK351)</f>
        <v>462.46</v>
      </c>
    </row>
    <row r="352" spans="2:41" ht="16.5" customHeight="1" x14ac:dyDescent="0.3">
      <c r="B352" s="162" t="s">
        <v>436</v>
      </c>
      <c r="C352" s="162" t="s">
        <v>442</v>
      </c>
      <c r="D352" s="162"/>
      <c r="E352" s="162"/>
      <c r="F352" s="162" t="s">
        <v>443</v>
      </c>
      <c r="G352" s="162"/>
      <c r="H352" s="163" t="s">
        <v>444</v>
      </c>
      <c r="I352" s="164"/>
      <c r="J352" s="164">
        <v>1156.1600000000001</v>
      </c>
      <c r="K352" s="165">
        <v>0.1</v>
      </c>
      <c r="L352" s="166"/>
      <c r="M352" s="167"/>
      <c r="N352" s="168"/>
      <c r="O352" s="167"/>
      <c r="P352" s="167"/>
      <c r="Q352" s="167"/>
      <c r="R352" s="167"/>
      <c r="S352" s="167"/>
      <c r="T352" s="169"/>
      <c r="U352" s="170"/>
      <c r="V352" s="167"/>
      <c r="W352" s="167"/>
      <c r="X352" s="170"/>
      <c r="Y352" s="170"/>
      <c r="Z352" s="167"/>
      <c r="AA352" s="167">
        <f>$J352*$K352/12*1</f>
        <v>9.6346666666666678</v>
      </c>
      <c r="AB352" s="167">
        <f t="shared" si="52"/>
        <v>115.61600000000001</v>
      </c>
      <c r="AC352" s="170">
        <f t="shared" si="52"/>
        <v>115.61600000000001</v>
      </c>
      <c r="AD352" s="171">
        <f t="shared" si="52"/>
        <v>115.61600000000001</v>
      </c>
      <c r="AE352" s="214">
        <f t="shared" si="52"/>
        <v>115.61600000000001</v>
      </c>
      <c r="AF352" s="172">
        <f t="shared" si="52"/>
        <v>115.61600000000001</v>
      </c>
      <c r="AG352" s="172">
        <f t="shared" si="52"/>
        <v>115.61600000000001</v>
      </c>
      <c r="AH352" s="172">
        <f t="shared" si="52"/>
        <v>115.61600000000001</v>
      </c>
      <c r="AI352" s="172">
        <f t="shared" si="52"/>
        <v>115.61600000000001</v>
      </c>
      <c r="AJ352" s="172">
        <f t="shared" si="52"/>
        <v>115.61600000000001</v>
      </c>
      <c r="AK352" s="172">
        <f>$J352*$K352/12*11</f>
        <v>105.98133333333334</v>
      </c>
      <c r="AL352" s="172"/>
      <c r="AM352" s="172"/>
      <c r="AN352" s="172"/>
      <c r="AO352" s="173">
        <f>SUM(W352:AK352)</f>
        <v>1156.1600000000001</v>
      </c>
    </row>
    <row r="353" spans="2:43" ht="16.5" customHeight="1" x14ac:dyDescent="0.3">
      <c r="B353" s="110" t="s">
        <v>445</v>
      </c>
      <c r="C353" s="110" t="s">
        <v>446</v>
      </c>
      <c r="D353" s="110"/>
      <c r="E353" s="110"/>
      <c r="F353" s="110" t="s">
        <v>447</v>
      </c>
      <c r="G353" s="110"/>
      <c r="H353" s="111" t="s">
        <v>448</v>
      </c>
      <c r="I353" s="112"/>
      <c r="J353" s="112">
        <v>94.86</v>
      </c>
      <c r="K353" s="113">
        <v>0.1</v>
      </c>
      <c r="L353" s="114"/>
      <c r="M353" s="115"/>
      <c r="N353" s="116"/>
      <c r="O353" s="115"/>
      <c r="P353" s="115"/>
      <c r="Q353" s="115"/>
      <c r="R353" s="115"/>
      <c r="S353" s="115"/>
      <c r="T353" s="117"/>
      <c r="U353" s="118"/>
      <c r="V353" s="115"/>
      <c r="W353" s="115"/>
      <c r="X353" s="118"/>
      <c r="Y353" s="118"/>
      <c r="Z353" s="115"/>
      <c r="AA353" s="115"/>
      <c r="AB353" s="115">
        <f t="shared" si="52"/>
        <v>9.4860000000000007</v>
      </c>
      <c r="AC353" s="118">
        <f t="shared" si="52"/>
        <v>9.4860000000000007</v>
      </c>
      <c r="AD353" s="119">
        <f t="shared" si="52"/>
        <v>9.4860000000000007</v>
      </c>
      <c r="AE353" s="210">
        <f t="shared" si="52"/>
        <v>9.4860000000000007</v>
      </c>
      <c r="AF353" s="120">
        <f t="shared" si="52"/>
        <v>9.4860000000000007</v>
      </c>
      <c r="AG353" s="120">
        <f t="shared" si="52"/>
        <v>9.4860000000000007</v>
      </c>
      <c r="AH353" s="120">
        <f t="shared" si="52"/>
        <v>9.4860000000000007</v>
      </c>
      <c r="AI353" s="120">
        <f t="shared" si="52"/>
        <v>9.4860000000000007</v>
      </c>
      <c r="AJ353" s="120">
        <f t="shared" si="52"/>
        <v>9.4860000000000007</v>
      </c>
      <c r="AK353" s="120">
        <f t="shared" si="52"/>
        <v>9.4860000000000007</v>
      </c>
      <c r="AL353" s="120"/>
      <c r="AM353" s="120"/>
      <c r="AN353" s="120"/>
      <c r="AO353" s="121">
        <f>SUM(W353:AL353)</f>
        <v>94.860000000000028</v>
      </c>
    </row>
    <row r="354" spans="2:43" ht="16.5" customHeight="1" x14ac:dyDescent="0.3">
      <c r="B354" s="162" t="s">
        <v>445</v>
      </c>
      <c r="C354" s="162" t="s">
        <v>446</v>
      </c>
      <c r="D354" s="162"/>
      <c r="E354" s="162"/>
      <c r="F354" s="162" t="s">
        <v>447</v>
      </c>
      <c r="G354" s="162"/>
      <c r="H354" s="163" t="s">
        <v>449</v>
      </c>
      <c r="I354" s="164"/>
      <c r="J354" s="164">
        <v>133.16999999999999</v>
      </c>
      <c r="K354" s="165">
        <v>0.1</v>
      </c>
      <c r="L354" s="166"/>
      <c r="M354" s="167"/>
      <c r="N354" s="168"/>
      <c r="O354" s="167"/>
      <c r="P354" s="167"/>
      <c r="Q354" s="167"/>
      <c r="R354" s="167"/>
      <c r="S354" s="167"/>
      <c r="T354" s="169"/>
      <c r="U354" s="170"/>
      <c r="V354" s="167"/>
      <c r="W354" s="167"/>
      <c r="X354" s="170"/>
      <c r="Y354" s="170"/>
      <c r="Z354" s="167"/>
      <c r="AA354" s="167"/>
      <c r="AB354" s="167">
        <f t="shared" si="52"/>
        <v>13.317</v>
      </c>
      <c r="AC354" s="170">
        <f t="shared" si="52"/>
        <v>13.317</v>
      </c>
      <c r="AD354" s="171">
        <f t="shared" si="52"/>
        <v>13.317</v>
      </c>
      <c r="AE354" s="214">
        <f t="shared" si="52"/>
        <v>13.317</v>
      </c>
      <c r="AF354" s="172">
        <f t="shared" si="52"/>
        <v>13.317</v>
      </c>
      <c r="AG354" s="172">
        <f t="shared" si="52"/>
        <v>13.317</v>
      </c>
      <c r="AH354" s="172">
        <f t="shared" si="52"/>
        <v>13.317</v>
      </c>
      <c r="AI354" s="172">
        <f t="shared" si="52"/>
        <v>13.317</v>
      </c>
      <c r="AJ354" s="172">
        <f t="shared" si="52"/>
        <v>13.317</v>
      </c>
      <c r="AK354" s="172">
        <f t="shared" si="52"/>
        <v>13.317</v>
      </c>
      <c r="AL354" s="172"/>
      <c r="AM354" s="172"/>
      <c r="AN354" s="172"/>
      <c r="AO354" s="173">
        <f>SUM(W354:AL354)</f>
        <v>133.17000000000004</v>
      </c>
    </row>
    <row r="355" spans="2:43" ht="16.5" customHeight="1" x14ac:dyDescent="0.3">
      <c r="B355" s="175" t="s">
        <v>34</v>
      </c>
      <c r="C355" s="175" t="s">
        <v>450</v>
      </c>
      <c r="D355" s="175"/>
      <c r="E355" s="175"/>
      <c r="F355" s="175" t="s">
        <v>451</v>
      </c>
      <c r="G355" s="175"/>
      <c r="H355" s="176" t="s">
        <v>452</v>
      </c>
      <c r="I355" s="177"/>
      <c r="J355" s="177">
        <v>253.52</v>
      </c>
      <c r="K355" s="178">
        <v>0.1</v>
      </c>
      <c r="L355" s="195"/>
      <c r="M355" s="180"/>
      <c r="N355" s="196"/>
      <c r="O355" s="180"/>
      <c r="P355" s="180"/>
      <c r="Q355" s="180"/>
      <c r="R355" s="180"/>
      <c r="S355" s="180"/>
      <c r="T355" s="197"/>
      <c r="U355" s="179"/>
      <c r="V355" s="180"/>
      <c r="W355" s="180"/>
      <c r="X355" s="179"/>
      <c r="Y355" s="179"/>
      <c r="Z355" s="180"/>
      <c r="AA355" s="180"/>
      <c r="AB355" s="180"/>
      <c r="AC355" s="179">
        <f>($J355*$K355)/12*6</f>
        <v>12.676000000000002</v>
      </c>
      <c r="AD355" s="181">
        <f t="shared" si="52"/>
        <v>25.352000000000004</v>
      </c>
      <c r="AE355" s="215">
        <f t="shared" si="52"/>
        <v>25.352000000000004</v>
      </c>
      <c r="AF355" s="174">
        <f t="shared" si="52"/>
        <v>25.352000000000004</v>
      </c>
      <c r="AG355" s="174">
        <f t="shared" si="52"/>
        <v>25.352000000000004</v>
      </c>
      <c r="AH355" s="174">
        <f t="shared" si="52"/>
        <v>25.352000000000004</v>
      </c>
      <c r="AI355" s="174">
        <f t="shared" si="52"/>
        <v>25.352000000000004</v>
      </c>
      <c r="AJ355" s="174">
        <f t="shared" si="52"/>
        <v>25.352000000000004</v>
      </c>
      <c r="AK355" s="174">
        <f t="shared" si="52"/>
        <v>25.352000000000004</v>
      </c>
      <c r="AL355" s="174">
        <f>$J355*$K355</f>
        <v>25.352000000000004</v>
      </c>
      <c r="AM355" s="174">
        <f>$J355*$K355/12*6</f>
        <v>12.676000000000002</v>
      </c>
      <c r="AN355" s="174"/>
      <c r="AO355" s="182">
        <f>SUM(W355:AM355)</f>
        <v>253.52000000000004</v>
      </c>
    </row>
    <row r="356" spans="2:43" ht="16.5" customHeight="1" x14ac:dyDescent="0.3">
      <c r="B356" s="183" t="s">
        <v>34</v>
      </c>
      <c r="C356" s="183" t="s">
        <v>41</v>
      </c>
      <c r="F356" s="183" t="s">
        <v>44</v>
      </c>
      <c r="H356" s="184" t="s">
        <v>453</v>
      </c>
      <c r="I356" s="183">
        <v>7981.18</v>
      </c>
      <c r="J356" s="185">
        <v>1110.98</v>
      </c>
      <c r="K356" s="186">
        <v>0.1</v>
      </c>
      <c r="L356" s="185"/>
      <c r="M356" s="186"/>
      <c r="N356" s="187"/>
      <c r="O356" s="188"/>
      <c r="P356" s="189"/>
      <c r="Q356" s="188"/>
      <c r="R356" s="188"/>
      <c r="S356" s="188"/>
      <c r="T356" s="188"/>
      <c r="U356" s="188"/>
      <c r="V356" s="190"/>
      <c r="W356" s="191"/>
      <c r="X356" s="188"/>
      <c r="Y356" s="188"/>
      <c r="Z356" s="191"/>
      <c r="AA356" s="191"/>
      <c r="AB356" s="188"/>
      <c r="AC356" s="191">
        <f>($J356*$K356)/12*1</f>
        <v>9.2581666666666678</v>
      </c>
      <c r="AD356" s="192">
        <f t="shared" ref="AD356:AM371" si="53">$J356*$K356</f>
        <v>111.09800000000001</v>
      </c>
      <c r="AE356" s="216">
        <f t="shared" si="53"/>
        <v>111.09800000000001</v>
      </c>
      <c r="AF356" s="137">
        <f t="shared" si="53"/>
        <v>111.09800000000001</v>
      </c>
      <c r="AG356" s="137">
        <f t="shared" si="53"/>
        <v>111.09800000000001</v>
      </c>
      <c r="AH356" s="137">
        <f t="shared" si="53"/>
        <v>111.09800000000001</v>
      </c>
      <c r="AI356" s="137">
        <f t="shared" si="53"/>
        <v>111.09800000000001</v>
      </c>
      <c r="AJ356" s="137">
        <f t="shared" si="53"/>
        <v>111.09800000000001</v>
      </c>
      <c r="AK356" s="137">
        <f t="shared" si="53"/>
        <v>111.09800000000001</v>
      </c>
      <c r="AL356" s="137">
        <f>$J356*$K356</f>
        <v>111.09800000000001</v>
      </c>
      <c r="AM356" s="137">
        <f>$J356*$K356/12*11</f>
        <v>101.83983333333335</v>
      </c>
      <c r="AN356" s="137"/>
      <c r="AO356" s="37">
        <f>SUM(W356:AM356)</f>
        <v>1110.98</v>
      </c>
      <c r="AP356" s="193"/>
      <c r="AQ356" s="121"/>
    </row>
    <row r="357" spans="2:43" ht="16.5" customHeight="1" x14ac:dyDescent="0.3">
      <c r="B357" s="162" t="s">
        <v>34</v>
      </c>
      <c r="C357" s="162" t="s">
        <v>454</v>
      </c>
      <c r="D357" s="162"/>
      <c r="E357" s="162"/>
      <c r="F357" s="162" t="s">
        <v>455</v>
      </c>
      <c r="G357" s="162"/>
      <c r="H357" s="163" t="s">
        <v>452</v>
      </c>
      <c r="I357" s="164"/>
      <c r="J357" s="164">
        <v>253.52</v>
      </c>
      <c r="K357" s="165">
        <v>0.1</v>
      </c>
      <c r="L357" s="166"/>
      <c r="M357" s="167"/>
      <c r="N357" s="168"/>
      <c r="O357" s="167"/>
      <c r="P357" s="167"/>
      <c r="Q357" s="167"/>
      <c r="R357" s="167"/>
      <c r="S357" s="167"/>
      <c r="T357" s="169"/>
      <c r="U357" s="170"/>
      <c r="V357" s="167"/>
      <c r="W357" s="167"/>
      <c r="X357" s="170"/>
      <c r="Y357" s="170"/>
      <c r="Z357" s="167"/>
      <c r="AA357" s="167"/>
      <c r="AB357" s="167"/>
      <c r="AC357" s="170">
        <f>($J357*$K357)/12*1</f>
        <v>2.1126666666666671</v>
      </c>
      <c r="AD357" s="171">
        <f t="shared" si="53"/>
        <v>25.352000000000004</v>
      </c>
      <c r="AE357" s="214">
        <f t="shared" si="53"/>
        <v>25.352000000000004</v>
      </c>
      <c r="AF357" s="172">
        <f t="shared" si="53"/>
        <v>25.352000000000004</v>
      </c>
      <c r="AG357" s="172">
        <f t="shared" si="53"/>
        <v>25.352000000000004</v>
      </c>
      <c r="AH357" s="172">
        <f t="shared" si="53"/>
        <v>25.352000000000004</v>
      </c>
      <c r="AI357" s="172">
        <f t="shared" si="53"/>
        <v>25.352000000000004</v>
      </c>
      <c r="AJ357" s="172">
        <f t="shared" si="53"/>
        <v>25.352000000000004</v>
      </c>
      <c r="AK357" s="172">
        <f t="shared" si="53"/>
        <v>25.352000000000004</v>
      </c>
      <c r="AL357" s="172">
        <f>$J357*$K357</f>
        <v>25.352000000000004</v>
      </c>
      <c r="AM357" s="172">
        <f>$J357*$K357/12*11</f>
        <v>23.239333333333338</v>
      </c>
      <c r="AN357" s="172"/>
      <c r="AO357" s="173">
        <f>SUM(W357:AM357)</f>
        <v>253.52000000000007</v>
      </c>
    </row>
    <row r="358" spans="2:43" ht="16.5" customHeight="1" x14ac:dyDescent="0.3">
      <c r="B358" s="183" t="s">
        <v>456</v>
      </c>
      <c r="C358" s="183" t="s">
        <v>457</v>
      </c>
      <c r="F358" s="183" t="s">
        <v>458</v>
      </c>
      <c r="H358" s="184" t="s">
        <v>452</v>
      </c>
      <c r="I358" s="183"/>
      <c r="J358" s="185">
        <v>253.52</v>
      </c>
      <c r="K358" s="186">
        <v>0.1</v>
      </c>
      <c r="L358" s="185"/>
      <c r="M358" s="186"/>
      <c r="N358" s="187"/>
      <c r="O358" s="188"/>
      <c r="P358" s="189"/>
      <c r="Q358" s="188"/>
      <c r="R358" s="188"/>
      <c r="S358" s="188"/>
      <c r="T358" s="188"/>
      <c r="U358" s="188"/>
      <c r="V358" s="190"/>
      <c r="W358" s="191"/>
      <c r="X358" s="188"/>
      <c r="Y358" s="188"/>
      <c r="Z358" s="191"/>
      <c r="AA358" s="191"/>
      <c r="AB358" s="188"/>
      <c r="AC358" s="191"/>
      <c r="AD358" s="192">
        <f t="shared" ref="AD358:AD383" si="54">$J358*$K358/12*10</f>
        <v>21.126666666666672</v>
      </c>
      <c r="AE358" s="216">
        <f t="shared" si="53"/>
        <v>25.352000000000004</v>
      </c>
      <c r="AF358" s="137">
        <f t="shared" si="53"/>
        <v>25.352000000000004</v>
      </c>
      <c r="AG358" s="137">
        <f t="shared" si="53"/>
        <v>25.352000000000004</v>
      </c>
      <c r="AH358" s="137">
        <f t="shared" si="53"/>
        <v>25.352000000000004</v>
      </c>
      <c r="AI358" s="137">
        <f t="shared" si="53"/>
        <v>25.352000000000004</v>
      </c>
      <c r="AJ358" s="137">
        <f t="shared" si="53"/>
        <v>25.352000000000004</v>
      </c>
      <c r="AK358" s="137">
        <f t="shared" si="53"/>
        <v>25.352000000000004</v>
      </c>
      <c r="AL358" s="137">
        <f>$J358*$K358</f>
        <v>25.352000000000004</v>
      </c>
      <c r="AM358" s="137">
        <f>$J358*$K358</f>
        <v>25.352000000000004</v>
      </c>
      <c r="AN358" s="137">
        <f t="shared" ref="AN358:AN383" si="55">$J358*$K358/12*2</f>
        <v>4.2253333333333343</v>
      </c>
      <c r="AO358" s="37">
        <f>SUM(AD358:AN358)</f>
        <v>253.52000000000004</v>
      </c>
      <c r="AP358" s="137"/>
      <c r="AQ358" s="137">
        <f>AO358-J358</f>
        <v>0</v>
      </c>
    </row>
    <row r="359" spans="2:43" ht="16.5" customHeight="1" x14ac:dyDescent="0.3">
      <c r="B359" s="183" t="s">
        <v>456</v>
      </c>
      <c r="C359" s="183" t="s">
        <v>457</v>
      </c>
      <c r="F359" s="183" t="s">
        <v>458</v>
      </c>
      <c r="H359" s="184" t="s">
        <v>452</v>
      </c>
      <c r="I359" s="183"/>
      <c r="J359" s="185">
        <v>253.52</v>
      </c>
      <c r="K359" s="186">
        <v>0.1</v>
      </c>
      <c r="L359" s="185"/>
      <c r="M359" s="186"/>
      <c r="N359" s="187"/>
      <c r="O359" s="188"/>
      <c r="P359" s="189"/>
      <c r="Q359" s="188"/>
      <c r="R359" s="188"/>
      <c r="S359" s="188"/>
      <c r="T359" s="188"/>
      <c r="U359" s="188"/>
      <c r="V359" s="190"/>
      <c r="W359" s="191"/>
      <c r="X359" s="188"/>
      <c r="Y359" s="188"/>
      <c r="Z359" s="191"/>
      <c r="AA359" s="191"/>
      <c r="AB359" s="188"/>
      <c r="AC359" s="191"/>
      <c r="AD359" s="192">
        <f t="shared" si="54"/>
        <v>21.126666666666672</v>
      </c>
      <c r="AE359" s="216">
        <f t="shared" si="53"/>
        <v>25.352000000000004</v>
      </c>
      <c r="AF359" s="137">
        <f t="shared" si="53"/>
        <v>25.352000000000004</v>
      </c>
      <c r="AG359" s="137">
        <f t="shared" si="53"/>
        <v>25.352000000000004</v>
      </c>
      <c r="AH359" s="137">
        <f t="shared" si="53"/>
        <v>25.352000000000004</v>
      </c>
      <c r="AI359" s="137">
        <f t="shared" si="53"/>
        <v>25.352000000000004</v>
      </c>
      <c r="AJ359" s="137">
        <f t="shared" si="53"/>
        <v>25.352000000000004</v>
      </c>
      <c r="AK359" s="137">
        <f t="shared" si="53"/>
        <v>25.352000000000004</v>
      </c>
      <c r="AL359" s="137">
        <f>$J359*$K359</f>
        <v>25.352000000000004</v>
      </c>
      <c r="AM359" s="137">
        <f>$J359*$K359</f>
        <v>25.352000000000004</v>
      </c>
      <c r="AN359" s="137">
        <f t="shared" si="55"/>
        <v>4.2253333333333343</v>
      </c>
      <c r="AO359" s="37">
        <f t="shared" ref="AO359:AO384" si="56">SUM(AD359:AN359)</f>
        <v>253.52000000000004</v>
      </c>
      <c r="AP359" s="137"/>
      <c r="AQ359" s="137">
        <f t="shared" ref="AQ359:AQ391" si="57">AO359-J359</f>
        <v>0</v>
      </c>
    </row>
    <row r="360" spans="2:43" ht="16.5" customHeight="1" x14ac:dyDescent="0.3">
      <c r="B360" s="183" t="s">
        <v>456</v>
      </c>
      <c r="C360" s="183" t="s">
        <v>457</v>
      </c>
      <c r="F360" s="183" t="s">
        <v>458</v>
      </c>
      <c r="H360" s="184" t="s">
        <v>452</v>
      </c>
      <c r="I360" s="183"/>
      <c r="J360" s="185">
        <v>253.52</v>
      </c>
      <c r="K360" s="186">
        <v>0.1</v>
      </c>
      <c r="L360" s="185"/>
      <c r="M360" s="186"/>
      <c r="N360" s="187"/>
      <c r="O360" s="188"/>
      <c r="P360" s="189"/>
      <c r="Q360" s="188"/>
      <c r="R360" s="188"/>
      <c r="S360" s="188"/>
      <c r="T360" s="188"/>
      <c r="U360" s="188"/>
      <c r="V360" s="190"/>
      <c r="W360" s="191"/>
      <c r="X360" s="188"/>
      <c r="Y360" s="188"/>
      <c r="Z360" s="191"/>
      <c r="AA360" s="191"/>
      <c r="AB360" s="188"/>
      <c r="AC360" s="191"/>
      <c r="AD360" s="192">
        <f t="shared" si="54"/>
        <v>21.126666666666672</v>
      </c>
      <c r="AE360" s="216">
        <f t="shared" si="53"/>
        <v>25.352000000000004</v>
      </c>
      <c r="AF360" s="137">
        <f t="shared" si="53"/>
        <v>25.352000000000004</v>
      </c>
      <c r="AG360" s="137">
        <f t="shared" si="53"/>
        <v>25.352000000000004</v>
      </c>
      <c r="AH360" s="137">
        <f t="shared" si="53"/>
        <v>25.352000000000004</v>
      </c>
      <c r="AI360" s="137">
        <f t="shared" si="53"/>
        <v>25.352000000000004</v>
      </c>
      <c r="AJ360" s="137">
        <f t="shared" si="53"/>
        <v>25.352000000000004</v>
      </c>
      <c r="AK360" s="137">
        <f t="shared" si="53"/>
        <v>25.352000000000004</v>
      </c>
      <c r="AL360" s="137">
        <f t="shared" si="53"/>
        <v>25.352000000000004</v>
      </c>
      <c r="AM360" s="137">
        <f t="shared" si="53"/>
        <v>25.352000000000004</v>
      </c>
      <c r="AN360" s="137">
        <f t="shared" si="55"/>
        <v>4.2253333333333343</v>
      </c>
      <c r="AO360" s="37">
        <f t="shared" si="56"/>
        <v>253.52000000000004</v>
      </c>
      <c r="AP360" s="137"/>
      <c r="AQ360" s="137">
        <f t="shared" si="57"/>
        <v>0</v>
      </c>
    </row>
    <row r="361" spans="2:43" ht="16.5" customHeight="1" x14ac:dyDescent="0.3">
      <c r="B361" s="183" t="s">
        <v>456</v>
      </c>
      <c r="C361" s="183" t="s">
        <v>457</v>
      </c>
      <c r="F361" s="183" t="s">
        <v>458</v>
      </c>
      <c r="H361" s="184" t="s">
        <v>452</v>
      </c>
      <c r="I361" s="183"/>
      <c r="J361" s="185">
        <v>253.52</v>
      </c>
      <c r="K361" s="186">
        <v>0.1</v>
      </c>
      <c r="L361" s="185"/>
      <c r="M361" s="186"/>
      <c r="N361" s="187"/>
      <c r="O361" s="188"/>
      <c r="P361" s="189"/>
      <c r="Q361" s="188"/>
      <c r="R361" s="188"/>
      <c r="S361" s="188"/>
      <c r="T361" s="188"/>
      <c r="U361" s="188"/>
      <c r="V361" s="190"/>
      <c r="W361" s="191"/>
      <c r="X361" s="188"/>
      <c r="Y361" s="188"/>
      <c r="Z361" s="191"/>
      <c r="AA361" s="191"/>
      <c r="AB361" s="188"/>
      <c r="AC361" s="191"/>
      <c r="AD361" s="192">
        <f t="shared" si="54"/>
        <v>21.126666666666672</v>
      </c>
      <c r="AE361" s="216">
        <f t="shared" si="53"/>
        <v>25.352000000000004</v>
      </c>
      <c r="AF361" s="137">
        <f t="shared" si="53"/>
        <v>25.352000000000004</v>
      </c>
      <c r="AG361" s="137">
        <f t="shared" si="53"/>
        <v>25.352000000000004</v>
      </c>
      <c r="AH361" s="137">
        <f t="shared" si="53"/>
        <v>25.352000000000004</v>
      </c>
      <c r="AI361" s="137">
        <f t="shared" si="53"/>
        <v>25.352000000000004</v>
      </c>
      <c r="AJ361" s="137">
        <f t="shared" si="53"/>
        <v>25.352000000000004</v>
      </c>
      <c r="AK361" s="137">
        <f t="shared" si="53"/>
        <v>25.352000000000004</v>
      </c>
      <c r="AL361" s="137">
        <f t="shared" si="53"/>
        <v>25.352000000000004</v>
      </c>
      <c r="AM361" s="137">
        <f t="shared" si="53"/>
        <v>25.352000000000004</v>
      </c>
      <c r="AN361" s="137">
        <f t="shared" si="55"/>
        <v>4.2253333333333343</v>
      </c>
      <c r="AO361" s="37">
        <f t="shared" si="56"/>
        <v>253.52000000000004</v>
      </c>
      <c r="AP361" s="137"/>
      <c r="AQ361" s="137">
        <f t="shared" si="57"/>
        <v>0</v>
      </c>
    </row>
    <row r="362" spans="2:43" ht="16.5" customHeight="1" x14ac:dyDescent="0.3">
      <c r="B362" s="183" t="s">
        <v>456</v>
      </c>
      <c r="C362" s="183" t="s">
        <v>457</v>
      </c>
      <c r="F362" s="183" t="s">
        <v>458</v>
      </c>
      <c r="H362" s="184" t="s">
        <v>452</v>
      </c>
      <c r="I362" s="183"/>
      <c r="J362" s="185">
        <v>253.52</v>
      </c>
      <c r="K362" s="186">
        <v>0.1</v>
      </c>
      <c r="L362" s="185"/>
      <c r="M362" s="186"/>
      <c r="N362" s="187"/>
      <c r="O362" s="188"/>
      <c r="P362" s="189"/>
      <c r="Q362" s="188"/>
      <c r="R362" s="188"/>
      <c r="S362" s="188"/>
      <c r="T362" s="188"/>
      <c r="U362" s="188"/>
      <c r="V362" s="190"/>
      <c r="W362" s="191"/>
      <c r="X362" s="188"/>
      <c r="Y362" s="188"/>
      <c r="Z362" s="191"/>
      <c r="AA362" s="191"/>
      <c r="AB362" s="188"/>
      <c r="AC362" s="191"/>
      <c r="AD362" s="192">
        <f t="shared" si="54"/>
        <v>21.126666666666672</v>
      </c>
      <c r="AE362" s="216">
        <f t="shared" si="53"/>
        <v>25.352000000000004</v>
      </c>
      <c r="AF362" s="137">
        <f t="shared" si="53"/>
        <v>25.352000000000004</v>
      </c>
      <c r="AG362" s="137">
        <f t="shared" si="53"/>
        <v>25.352000000000004</v>
      </c>
      <c r="AH362" s="137">
        <f t="shared" si="53"/>
        <v>25.352000000000004</v>
      </c>
      <c r="AI362" s="137">
        <f t="shared" si="53"/>
        <v>25.352000000000004</v>
      </c>
      <c r="AJ362" s="137">
        <f t="shared" si="53"/>
        <v>25.352000000000004</v>
      </c>
      <c r="AK362" s="137">
        <f t="shared" si="53"/>
        <v>25.352000000000004</v>
      </c>
      <c r="AL362" s="137">
        <f t="shared" si="53"/>
        <v>25.352000000000004</v>
      </c>
      <c r="AM362" s="137">
        <f t="shared" si="53"/>
        <v>25.352000000000004</v>
      </c>
      <c r="AN362" s="137">
        <f t="shared" si="55"/>
        <v>4.2253333333333343</v>
      </c>
      <c r="AO362" s="37">
        <f t="shared" si="56"/>
        <v>253.52000000000004</v>
      </c>
      <c r="AP362" s="137"/>
      <c r="AQ362" s="137">
        <f t="shared" si="57"/>
        <v>0</v>
      </c>
    </row>
    <row r="363" spans="2:43" ht="16.5" customHeight="1" x14ac:dyDescent="0.3">
      <c r="B363" s="183" t="s">
        <v>456</v>
      </c>
      <c r="C363" s="183" t="s">
        <v>457</v>
      </c>
      <c r="F363" s="183" t="s">
        <v>458</v>
      </c>
      <c r="H363" s="184" t="s">
        <v>452</v>
      </c>
      <c r="I363" s="183"/>
      <c r="J363" s="185">
        <v>253.52</v>
      </c>
      <c r="K363" s="186">
        <v>0.1</v>
      </c>
      <c r="L363" s="185"/>
      <c r="M363" s="186"/>
      <c r="N363" s="187"/>
      <c r="O363" s="188"/>
      <c r="P363" s="189"/>
      <c r="Q363" s="188"/>
      <c r="R363" s="188"/>
      <c r="S363" s="188"/>
      <c r="T363" s="188"/>
      <c r="U363" s="188"/>
      <c r="V363" s="190"/>
      <c r="W363" s="191"/>
      <c r="X363" s="188"/>
      <c r="Y363" s="188"/>
      <c r="Z363" s="191"/>
      <c r="AA363" s="191"/>
      <c r="AB363" s="188"/>
      <c r="AC363" s="191"/>
      <c r="AD363" s="192">
        <f t="shared" si="54"/>
        <v>21.126666666666672</v>
      </c>
      <c r="AE363" s="216">
        <f t="shared" si="53"/>
        <v>25.352000000000004</v>
      </c>
      <c r="AF363" s="137">
        <f t="shared" si="53"/>
        <v>25.352000000000004</v>
      </c>
      <c r="AG363" s="137">
        <f t="shared" si="53"/>
        <v>25.352000000000004</v>
      </c>
      <c r="AH363" s="137">
        <f t="shared" si="53"/>
        <v>25.352000000000004</v>
      </c>
      <c r="AI363" s="137">
        <f t="shared" si="53"/>
        <v>25.352000000000004</v>
      </c>
      <c r="AJ363" s="137">
        <f t="shared" si="53"/>
        <v>25.352000000000004</v>
      </c>
      <c r="AK363" s="137">
        <f t="shared" si="53"/>
        <v>25.352000000000004</v>
      </c>
      <c r="AL363" s="137">
        <f t="shared" si="53"/>
        <v>25.352000000000004</v>
      </c>
      <c r="AM363" s="137">
        <f t="shared" si="53"/>
        <v>25.352000000000004</v>
      </c>
      <c r="AN363" s="137">
        <f t="shared" si="55"/>
        <v>4.2253333333333343</v>
      </c>
      <c r="AO363" s="37">
        <f t="shared" si="56"/>
        <v>253.52000000000004</v>
      </c>
      <c r="AP363" s="137"/>
      <c r="AQ363" s="137">
        <f t="shared" si="57"/>
        <v>0</v>
      </c>
    </row>
    <row r="364" spans="2:43" ht="16.5" customHeight="1" x14ac:dyDescent="0.3">
      <c r="B364" s="183" t="s">
        <v>456</v>
      </c>
      <c r="C364" s="183" t="s">
        <v>457</v>
      </c>
      <c r="F364" s="183" t="s">
        <v>458</v>
      </c>
      <c r="H364" s="184" t="s">
        <v>452</v>
      </c>
      <c r="I364" s="183"/>
      <c r="J364" s="185">
        <v>253.52</v>
      </c>
      <c r="K364" s="186">
        <v>0.1</v>
      </c>
      <c r="L364" s="185"/>
      <c r="M364" s="186"/>
      <c r="N364" s="187"/>
      <c r="O364" s="188"/>
      <c r="P364" s="189"/>
      <c r="Q364" s="188"/>
      <c r="R364" s="188"/>
      <c r="S364" s="188"/>
      <c r="T364" s="188"/>
      <c r="U364" s="188"/>
      <c r="V364" s="190"/>
      <c r="W364" s="191"/>
      <c r="X364" s="188"/>
      <c r="Y364" s="188"/>
      <c r="Z364" s="191"/>
      <c r="AA364" s="191"/>
      <c r="AB364" s="188"/>
      <c r="AC364" s="191"/>
      <c r="AD364" s="192">
        <f t="shared" si="54"/>
        <v>21.126666666666672</v>
      </c>
      <c r="AE364" s="216">
        <f t="shared" si="53"/>
        <v>25.352000000000004</v>
      </c>
      <c r="AF364" s="137">
        <f t="shared" si="53"/>
        <v>25.352000000000004</v>
      </c>
      <c r="AG364" s="137">
        <f t="shared" si="53"/>
        <v>25.352000000000004</v>
      </c>
      <c r="AH364" s="137">
        <f t="shared" si="53"/>
        <v>25.352000000000004</v>
      </c>
      <c r="AI364" s="137">
        <f t="shared" si="53"/>
        <v>25.352000000000004</v>
      </c>
      <c r="AJ364" s="137">
        <f t="shared" si="53"/>
        <v>25.352000000000004</v>
      </c>
      <c r="AK364" s="137">
        <f t="shared" si="53"/>
        <v>25.352000000000004</v>
      </c>
      <c r="AL364" s="137">
        <f t="shared" si="53"/>
        <v>25.352000000000004</v>
      </c>
      <c r="AM364" s="137">
        <f t="shared" si="53"/>
        <v>25.352000000000004</v>
      </c>
      <c r="AN364" s="137">
        <f t="shared" si="55"/>
        <v>4.2253333333333343</v>
      </c>
      <c r="AO364" s="37">
        <f t="shared" si="56"/>
        <v>253.52000000000004</v>
      </c>
      <c r="AP364" s="137"/>
      <c r="AQ364" s="137">
        <f t="shared" si="57"/>
        <v>0</v>
      </c>
    </row>
    <row r="365" spans="2:43" ht="16.5" customHeight="1" x14ac:dyDescent="0.3">
      <c r="B365" s="183" t="s">
        <v>456</v>
      </c>
      <c r="C365" s="183" t="s">
        <v>459</v>
      </c>
      <c r="F365" s="183" t="s">
        <v>458</v>
      </c>
      <c r="H365" s="184" t="s">
        <v>452</v>
      </c>
      <c r="I365" s="183"/>
      <c r="J365" s="185">
        <v>253.52</v>
      </c>
      <c r="K365" s="186">
        <v>0.1</v>
      </c>
      <c r="L365" s="185"/>
      <c r="M365" s="186"/>
      <c r="N365" s="187"/>
      <c r="O365" s="188"/>
      <c r="P365" s="189"/>
      <c r="Q365" s="188"/>
      <c r="R365" s="188"/>
      <c r="S365" s="188"/>
      <c r="T365" s="188"/>
      <c r="U365" s="188"/>
      <c r="V365" s="190"/>
      <c r="W365" s="191"/>
      <c r="X365" s="188"/>
      <c r="Y365" s="188"/>
      <c r="Z365" s="191"/>
      <c r="AA365" s="191"/>
      <c r="AB365" s="188"/>
      <c r="AC365" s="191"/>
      <c r="AD365" s="192">
        <f t="shared" si="54"/>
        <v>21.126666666666672</v>
      </c>
      <c r="AE365" s="216">
        <f t="shared" si="53"/>
        <v>25.352000000000004</v>
      </c>
      <c r="AF365" s="137">
        <f t="shared" si="53"/>
        <v>25.352000000000004</v>
      </c>
      <c r="AG365" s="137">
        <f t="shared" si="53"/>
        <v>25.352000000000004</v>
      </c>
      <c r="AH365" s="137">
        <f t="shared" si="53"/>
        <v>25.352000000000004</v>
      </c>
      <c r="AI365" s="137">
        <f t="shared" si="53"/>
        <v>25.352000000000004</v>
      </c>
      <c r="AJ365" s="137">
        <f t="shared" si="53"/>
        <v>25.352000000000004</v>
      </c>
      <c r="AK365" s="137">
        <f t="shared" si="53"/>
        <v>25.352000000000004</v>
      </c>
      <c r="AL365" s="137">
        <f t="shared" si="53"/>
        <v>25.352000000000004</v>
      </c>
      <c r="AM365" s="137">
        <f t="shared" si="53"/>
        <v>25.352000000000004</v>
      </c>
      <c r="AN365" s="137">
        <f t="shared" si="55"/>
        <v>4.2253333333333343</v>
      </c>
      <c r="AO365" s="37">
        <f t="shared" si="56"/>
        <v>253.52000000000004</v>
      </c>
      <c r="AP365" s="137"/>
      <c r="AQ365" s="137">
        <f t="shared" si="57"/>
        <v>0</v>
      </c>
    </row>
    <row r="366" spans="2:43" ht="16.5" customHeight="1" x14ac:dyDescent="0.3">
      <c r="B366" s="175" t="s">
        <v>456</v>
      </c>
      <c r="C366" s="175" t="s">
        <v>457</v>
      </c>
      <c r="D366" s="175"/>
      <c r="E366" s="175"/>
      <c r="F366" s="175" t="s">
        <v>458</v>
      </c>
      <c r="G366" s="175"/>
      <c r="H366" s="194" t="s">
        <v>460</v>
      </c>
      <c r="I366" s="175"/>
      <c r="J366" s="177">
        <v>376.73</v>
      </c>
      <c r="K366" s="178">
        <v>0.1</v>
      </c>
      <c r="L366" s="177"/>
      <c r="M366" s="178"/>
      <c r="N366" s="195"/>
      <c r="O366" s="180"/>
      <c r="P366" s="196"/>
      <c r="Q366" s="180"/>
      <c r="R366" s="180"/>
      <c r="S366" s="180"/>
      <c r="T366" s="180"/>
      <c r="U366" s="180"/>
      <c r="V366" s="197"/>
      <c r="W366" s="179"/>
      <c r="X366" s="180"/>
      <c r="Y366" s="180"/>
      <c r="Z366" s="179"/>
      <c r="AA366" s="179"/>
      <c r="AB366" s="180"/>
      <c r="AC366" s="179"/>
      <c r="AD366" s="181">
        <f t="shared" si="54"/>
        <v>31.394166666666671</v>
      </c>
      <c r="AE366" s="215">
        <f t="shared" si="53"/>
        <v>37.673000000000002</v>
      </c>
      <c r="AF366" s="174">
        <f t="shared" si="53"/>
        <v>37.673000000000002</v>
      </c>
      <c r="AG366" s="174">
        <f t="shared" si="53"/>
        <v>37.673000000000002</v>
      </c>
      <c r="AH366" s="174">
        <f t="shared" si="53"/>
        <v>37.673000000000002</v>
      </c>
      <c r="AI366" s="174">
        <f t="shared" si="53"/>
        <v>37.673000000000002</v>
      </c>
      <c r="AJ366" s="174">
        <f t="shared" si="53"/>
        <v>37.673000000000002</v>
      </c>
      <c r="AK366" s="174">
        <f t="shared" si="53"/>
        <v>37.673000000000002</v>
      </c>
      <c r="AL366" s="174">
        <f t="shared" si="53"/>
        <v>37.673000000000002</v>
      </c>
      <c r="AM366" s="174">
        <f t="shared" si="53"/>
        <v>37.673000000000002</v>
      </c>
      <c r="AN366" s="198">
        <f t="shared" si="55"/>
        <v>6.2788333333333339</v>
      </c>
      <c r="AO366" s="37">
        <f t="shared" si="56"/>
        <v>376.73000000000008</v>
      </c>
      <c r="AP366" s="137"/>
      <c r="AQ366" s="137">
        <f t="shared" si="57"/>
        <v>0</v>
      </c>
    </row>
    <row r="367" spans="2:43" ht="16.5" customHeight="1" x14ac:dyDescent="0.3">
      <c r="B367" s="175" t="s">
        <v>456</v>
      </c>
      <c r="C367" s="175" t="s">
        <v>457</v>
      </c>
      <c r="D367" s="175"/>
      <c r="E367" s="175"/>
      <c r="F367" s="175" t="s">
        <v>458</v>
      </c>
      <c r="G367" s="175"/>
      <c r="H367" s="194" t="s">
        <v>460</v>
      </c>
      <c r="I367" s="175"/>
      <c r="J367" s="177">
        <v>376.73</v>
      </c>
      <c r="K367" s="178">
        <v>0.1</v>
      </c>
      <c r="L367" s="177"/>
      <c r="M367" s="178"/>
      <c r="N367" s="195"/>
      <c r="O367" s="180"/>
      <c r="P367" s="196"/>
      <c r="Q367" s="180"/>
      <c r="R367" s="180"/>
      <c r="S367" s="180"/>
      <c r="T367" s="180"/>
      <c r="U367" s="180"/>
      <c r="V367" s="197"/>
      <c r="W367" s="179"/>
      <c r="X367" s="180"/>
      <c r="Y367" s="180"/>
      <c r="Z367" s="179"/>
      <c r="AA367" s="179"/>
      <c r="AB367" s="180"/>
      <c r="AC367" s="179"/>
      <c r="AD367" s="181">
        <f t="shared" si="54"/>
        <v>31.394166666666671</v>
      </c>
      <c r="AE367" s="215">
        <f t="shared" si="53"/>
        <v>37.673000000000002</v>
      </c>
      <c r="AF367" s="174">
        <f t="shared" si="53"/>
        <v>37.673000000000002</v>
      </c>
      <c r="AG367" s="174">
        <f t="shared" si="53"/>
        <v>37.673000000000002</v>
      </c>
      <c r="AH367" s="174">
        <f t="shared" si="53"/>
        <v>37.673000000000002</v>
      </c>
      <c r="AI367" s="174">
        <f t="shared" si="53"/>
        <v>37.673000000000002</v>
      </c>
      <c r="AJ367" s="174">
        <f t="shared" si="53"/>
        <v>37.673000000000002</v>
      </c>
      <c r="AK367" s="174">
        <f t="shared" si="53"/>
        <v>37.673000000000002</v>
      </c>
      <c r="AL367" s="174">
        <f t="shared" si="53"/>
        <v>37.673000000000002</v>
      </c>
      <c r="AM367" s="174">
        <f t="shared" si="53"/>
        <v>37.673000000000002</v>
      </c>
      <c r="AN367" s="198">
        <f t="shared" si="55"/>
        <v>6.2788333333333339</v>
      </c>
      <c r="AO367" s="37">
        <f t="shared" si="56"/>
        <v>376.73000000000008</v>
      </c>
      <c r="AP367" s="137"/>
      <c r="AQ367" s="137">
        <f t="shared" si="57"/>
        <v>0</v>
      </c>
    </row>
    <row r="368" spans="2:43" ht="16.5" customHeight="1" x14ac:dyDescent="0.3">
      <c r="B368" s="175" t="s">
        <v>456</v>
      </c>
      <c r="C368" s="175" t="s">
        <v>457</v>
      </c>
      <c r="D368" s="175"/>
      <c r="E368" s="175"/>
      <c r="F368" s="175" t="s">
        <v>458</v>
      </c>
      <c r="G368" s="175"/>
      <c r="H368" s="194" t="s">
        <v>460</v>
      </c>
      <c r="I368" s="175"/>
      <c r="J368" s="177">
        <v>376.73</v>
      </c>
      <c r="K368" s="178">
        <v>0.1</v>
      </c>
      <c r="L368" s="177"/>
      <c r="M368" s="178"/>
      <c r="N368" s="195"/>
      <c r="O368" s="180"/>
      <c r="P368" s="196"/>
      <c r="Q368" s="180"/>
      <c r="R368" s="180"/>
      <c r="S368" s="180"/>
      <c r="T368" s="180"/>
      <c r="U368" s="180"/>
      <c r="V368" s="197"/>
      <c r="W368" s="179"/>
      <c r="X368" s="180"/>
      <c r="Y368" s="180"/>
      <c r="Z368" s="179"/>
      <c r="AA368" s="179"/>
      <c r="AB368" s="180"/>
      <c r="AC368" s="179"/>
      <c r="AD368" s="181">
        <f t="shared" si="54"/>
        <v>31.394166666666671</v>
      </c>
      <c r="AE368" s="215">
        <f t="shared" si="53"/>
        <v>37.673000000000002</v>
      </c>
      <c r="AF368" s="174">
        <f t="shared" si="53"/>
        <v>37.673000000000002</v>
      </c>
      <c r="AG368" s="174">
        <f t="shared" si="53"/>
        <v>37.673000000000002</v>
      </c>
      <c r="AH368" s="174">
        <f t="shared" si="53"/>
        <v>37.673000000000002</v>
      </c>
      <c r="AI368" s="174">
        <f t="shared" si="53"/>
        <v>37.673000000000002</v>
      </c>
      <c r="AJ368" s="174">
        <f t="shared" si="53"/>
        <v>37.673000000000002</v>
      </c>
      <c r="AK368" s="174">
        <f t="shared" si="53"/>
        <v>37.673000000000002</v>
      </c>
      <c r="AL368" s="174">
        <f t="shared" si="53"/>
        <v>37.673000000000002</v>
      </c>
      <c r="AM368" s="174">
        <f t="shared" si="53"/>
        <v>37.673000000000002</v>
      </c>
      <c r="AN368" s="198">
        <f t="shared" si="55"/>
        <v>6.2788333333333339</v>
      </c>
      <c r="AO368" s="37">
        <f t="shared" si="56"/>
        <v>376.73000000000008</v>
      </c>
      <c r="AP368" s="137"/>
      <c r="AQ368" s="137">
        <f t="shared" si="57"/>
        <v>0</v>
      </c>
    </row>
    <row r="369" spans="2:43" ht="16.5" customHeight="1" x14ac:dyDescent="0.3">
      <c r="B369" s="175" t="s">
        <v>456</v>
      </c>
      <c r="C369" s="175" t="s">
        <v>457</v>
      </c>
      <c r="D369" s="175"/>
      <c r="E369" s="175"/>
      <c r="F369" s="175" t="s">
        <v>458</v>
      </c>
      <c r="G369" s="175"/>
      <c r="H369" s="194" t="s">
        <v>460</v>
      </c>
      <c r="I369" s="175"/>
      <c r="J369" s="177">
        <v>376.73</v>
      </c>
      <c r="K369" s="178">
        <v>0.1</v>
      </c>
      <c r="L369" s="177"/>
      <c r="M369" s="178"/>
      <c r="N369" s="195"/>
      <c r="O369" s="180"/>
      <c r="P369" s="196"/>
      <c r="Q369" s="180"/>
      <c r="R369" s="180"/>
      <c r="S369" s="180"/>
      <c r="T369" s="180"/>
      <c r="U369" s="180"/>
      <c r="V369" s="197"/>
      <c r="W369" s="179"/>
      <c r="X369" s="180"/>
      <c r="Y369" s="180"/>
      <c r="Z369" s="179"/>
      <c r="AA369" s="179"/>
      <c r="AB369" s="180"/>
      <c r="AC369" s="179"/>
      <c r="AD369" s="181">
        <f t="shared" si="54"/>
        <v>31.394166666666671</v>
      </c>
      <c r="AE369" s="215">
        <f t="shared" si="53"/>
        <v>37.673000000000002</v>
      </c>
      <c r="AF369" s="174">
        <f t="shared" si="53"/>
        <v>37.673000000000002</v>
      </c>
      <c r="AG369" s="174">
        <f t="shared" si="53"/>
        <v>37.673000000000002</v>
      </c>
      <c r="AH369" s="174">
        <f t="shared" si="53"/>
        <v>37.673000000000002</v>
      </c>
      <c r="AI369" s="174">
        <f t="shared" si="53"/>
        <v>37.673000000000002</v>
      </c>
      <c r="AJ369" s="174">
        <f t="shared" si="53"/>
        <v>37.673000000000002</v>
      </c>
      <c r="AK369" s="174">
        <f t="shared" si="53"/>
        <v>37.673000000000002</v>
      </c>
      <c r="AL369" s="174">
        <f t="shared" si="53"/>
        <v>37.673000000000002</v>
      </c>
      <c r="AM369" s="174">
        <f t="shared" si="53"/>
        <v>37.673000000000002</v>
      </c>
      <c r="AN369" s="198">
        <f t="shared" si="55"/>
        <v>6.2788333333333339</v>
      </c>
      <c r="AO369" s="37">
        <f t="shared" si="56"/>
        <v>376.73000000000008</v>
      </c>
      <c r="AP369" s="137"/>
      <c r="AQ369" s="137">
        <f t="shared" si="57"/>
        <v>0</v>
      </c>
    </row>
    <row r="370" spans="2:43" ht="16.5" customHeight="1" x14ac:dyDescent="0.3">
      <c r="B370" s="175" t="s">
        <v>456</v>
      </c>
      <c r="C370" s="175" t="s">
        <v>457</v>
      </c>
      <c r="D370" s="175"/>
      <c r="E370" s="175"/>
      <c r="F370" s="175" t="s">
        <v>458</v>
      </c>
      <c r="G370" s="175"/>
      <c r="H370" s="194" t="s">
        <v>460</v>
      </c>
      <c r="I370" s="175"/>
      <c r="J370" s="177">
        <v>376.73</v>
      </c>
      <c r="K370" s="178">
        <v>0.1</v>
      </c>
      <c r="L370" s="177"/>
      <c r="M370" s="178"/>
      <c r="N370" s="195"/>
      <c r="O370" s="180"/>
      <c r="P370" s="196"/>
      <c r="Q370" s="180"/>
      <c r="R370" s="180"/>
      <c r="S370" s="180"/>
      <c r="T370" s="180"/>
      <c r="U370" s="180"/>
      <c r="V370" s="197"/>
      <c r="W370" s="179"/>
      <c r="X370" s="180"/>
      <c r="Y370" s="180"/>
      <c r="Z370" s="179"/>
      <c r="AA370" s="179"/>
      <c r="AB370" s="180"/>
      <c r="AC370" s="179"/>
      <c r="AD370" s="181">
        <f t="shared" si="54"/>
        <v>31.394166666666671</v>
      </c>
      <c r="AE370" s="215">
        <f t="shared" si="53"/>
        <v>37.673000000000002</v>
      </c>
      <c r="AF370" s="174">
        <f t="shared" si="53"/>
        <v>37.673000000000002</v>
      </c>
      <c r="AG370" s="174">
        <f t="shared" si="53"/>
        <v>37.673000000000002</v>
      </c>
      <c r="AH370" s="174">
        <f t="shared" si="53"/>
        <v>37.673000000000002</v>
      </c>
      <c r="AI370" s="174">
        <f t="shared" si="53"/>
        <v>37.673000000000002</v>
      </c>
      <c r="AJ370" s="174">
        <f t="shared" si="53"/>
        <v>37.673000000000002</v>
      </c>
      <c r="AK370" s="174">
        <f t="shared" si="53"/>
        <v>37.673000000000002</v>
      </c>
      <c r="AL370" s="174">
        <f t="shared" si="53"/>
        <v>37.673000000000002</v>
      </c>
      <c r="AM370" s="174">
        <f t="shared" si="53"/>
        <v>37.673000000000002</v>
      </c>
      <c r="AN370" s="198">
        <f t="shared" si="55"/>
        <v>6.2788333333333339</v>
      </c>
      <c r="AO370" s="37">
        <f t="shared" si="56"/>
        <v>376.73000000000008</v>
      </c>
      <c r="AP370" s="137"/>
      <c r="AQ370" s="137">
        <f t="shared" si="57"/>
        <v>0</v>
      </c>
    </row>
    <row r="371" spans="2:43" ht="16.5" customHeight="1" x14ac:dyDescent="0.3">
      <c r="B371" s="175" t="s">
        <v>456</v>
      </c>
      <c r="C371" s="175" t="s">
        <v>457</v>
      </c>
      <c r="D371" s="175"/>
      <c r="E371" s="175"/>
      <c r="F371" s="175" t="s">
        <v>458</v>
      </c>
      <c r="G371" s="175"/>
      <c r="H371" s="194" t="s">
        <v>460</v>
      </c>
      <c r="I371" s="175"/>
      <c r="J371" s="177">
        <v>376.73</v>
      </c>
      <c r="K371" s="178">
        <v>0.1</v>
      </c>
      <c r="L371" s="177"/>
      <c r="M371" s="178"/>
      <c r="N371" s="195"/>
      <c r="O371" s="180"/>
      <c r="P371" s="196"/>
      <c r="Q371" s="180"/>
      <c r="R371" s="180"/>
      <c r="S371" s="180"/>
      <c r="T371" s="180"/>
      <c r="U371" s="180"/>
      <c r="V371" s="197"/>
      <c r="W371" s="179"/>
      <c r="X371" s="180"/>
      <c r="Y371" s="180"/>
      <c r="Z371" s="179"/>
      <c r="AA371" s="179"/>
      <c r="AB371" s="180"/>
      <c r="AC371" s="179"/>
      <c r="AD371" s="181">
        <f t="shared" si="54"/>
        <v>31.394166666666671</v>
      </c>
      <c r="AE371" s="215">
        <f t="shared" si="53"/>
        <v>37.673000000000002</v>
      </c>
      <c r="AF371" s="174">
        <f t="shared" si="53"/>
        <v>37.673000000000002</v>
      </c>
      <c r="AG371" s="174">
        <f t="shared" si="53"/>
        <v>37.673000000000002</v>
      </c>
      <c r="AH371" s="174">
        <f t="shared" si="53"/>
        <v>37.673000000000002</v>
      </c>
      <c r="AI371" s="174">
        <f t="shared" si="53"/>
        <v>37.673000000000002</v>
      </c>
      <c r="AJ371" s="174">
        <f t="shared" si="53"/>
        <v>37.673000000000002</v>
      </c>
      <c r="AK371" s="174">
        <f t="shared" si="53"/>
        <v>37.673000000000002</v>
      </c>
      <c r="AL371" s="174">
        <f t="shared" si="53"/>
        <v>37.673000000000002</v>
      </c>
      <c r="AM371" s="174">
        <f t="shared" si="53"/>
        <v>37.673000000000002</v>
      </c>
      <c r="AN371" s="198">
        <f t="shared" si="55"/>
        <v>6.2788333333333339</v>
      </c>
      <c r="AO371" s="37">
        <f t="shared" si="56"/>
        <v>376.73000000000008</v>
      </c>
      <c r="AP371" s="137"/>
      <c r="AQ371" s="137">
        <f t="shared" si="57"/>
        <v>0</v>
      </c>
    </row>
    <row r="372" spans="2:43" ht="16.5" customHeight="1" x14ac:dyDescent="0.3">
      <c r="B372" s="175" t="s">
        <v>456</v>
      </c>
      <c r="C372" s="175" t="s">
        <v>457</v>
      </c>
      <c r="D372" s="175"/>
      <c r="E372" s="175"/>
      <c r="F372" s="175" t="s">
        <v>458</v>
      </c>
      <c r="G372" s="175"/>
      <c r="H372" s="194" t="s">
        <v>460</v>
      </c>
      <c r="I372" s="175"/>
      <c r="J372" s="177">
        <v>376.73</v>
      </c>
      <c r="K372" s="178">
        <v>0.1</v>
      </c>
      <c r="L372" s="177"/>
      <c r="M372" s="178"/>
      <c r="N372" s="195"/>
      <c r="O372" s="180"/>
      <c r="P372" s="196"/>
      <c r="Q372" s="180"/>
      <c r="R372" s="180"/>
      <c r="S372" s="180"/>
      <c r="T372" s="180"/>
      <c r="U372" s="180"/>
      <c r="V372" s="197"/>
      <c r="W372" s="179"/>
      <c r="X372" s="180"/>
      <c r="Y372" s="180"/>
      <c r="Z372" s="179"/>
      <c r="AA372" s="179"/>
      <c r="AB372" s="180"/>
      <c r="AC372" s="179"/>
      <c r="AD372" s="181">
        <f t="shared" si="54"/>
        <v>31.394166666666671</v>
      </c>
      <c r="AE372" s="215">
        <f t="shared" ref="AE372:AM385" si="58">$J372*$K372</f>
        <v>37.673000000000002</v>
      </c>
      <c r="AF372" s="174">
        <f t="shared" si="58"/>
        <v>37.673000000000002</v>
      </c>
      <c r="AG372" s="174">
        <f t="shared" si="58"/>
        <v>37.673000000000002</v>
      </c>
      <c r="AH372" s="174">
        <f t="shared" si="58"/>
        <v>37.673000000000002</v>
      </c>
      <c r="AI372" s="174">
        <f t="shared" si="58"/>
        <v>37.673000000000002</v>
      </c>
      <c r="AJ372" s="174">
        <f t="shared" si="58"/>
        <v>37.673000000000002</v>
      </c>
      <c r="AK372" s="174">
        <f t="shared" si="58"/>
        <v>37.673000000000002</v>
      </c>
      <c r="AL372" s="174">
        <f t="shared" si="58"/>
        <v>37.673000000000002</v>
      </c>
      <c r="AM372" s="174">
        <f t="shared" si="58"/>
        <v>37.673000000000002</v>
      </c>
      <c r="AN372" s="198">
        <f t="shared" si="55"/>
        <v>6.2788333333333339</v>
      </c>
      <c r="AO372" s="37">
        <f t="shared" si="56"/>
        <v>376.73000000000008</v>
      </c>
      <c r="AP372" s="137"/>
      <c r="AQ372" s="137">
        <f t="shared" si="57"/>
        <v>0</v>
      </c>
    </row>
    <row r="373" spans="2:43" ht="16.5" customHeight="1" x14ac:dyDescent="0.3">
      <c r="B373" s="175" t="s">
        <v>456</v>
      </c>
      <c r="C373" s="175" t="s">
        <v>457</v>
      </c>
      <c r="D373" s="175"/>
      <c r="E373" s="175"/>
      <c r="F373" s="175" t="s">
        <v>458</v>
      </c>
      <c r="G373" s="175"/>
      <c r="H373" s="194" t="s">
        <v>460</v>
      </c>
      <c r="I373" s="175"/>
      <c r="J373" s="177">
        <v>376.73</v>
      </c>
      <c r="K373" s="178">
        <v>0.1</v>
      </c>
      <c r="L373" s="177"/>
      <c r="M373" s="178"/>
      <c r="N373" s="195"/>
      <c r="O373" s="180"/>
      <c r="P373" s="196"/>
      <c r="Q373" s="180"/>
      <c r="R373" s="180"/>
      <c r="S373" s="180"/>
      <c r="T373" s="180"/>
      <c r="U373" s="180"/>
      <c r="V373" s="197"/>
      <c r="W373" s="179"/>
      <c r="X373" s="180"/>
      <c r="Y373" s="180"/>
      <c r="Z373" s="179"/>
      <c r="AA373" s="179"/>
      <c r="AB373" s="180"/>
      <c r="AC373" s="179"/>
      <c r="AD373" s="181">
        <f t="shared" si="54"/>
        <v>31.394166666666671</v>
      </c>
      <c r="AE373" s="215">
        <f t="shared" si="58"/>
        <v>37.673000000000002</v>
      </c>
      <c r="AF373" s="174">
        <f t="shared" si="58"/>
        <v>37.673000000000002</v>
      </c>
      <c r="AG373" s="174">
        <f t="shared" si="58"/>
        <v>37.673000000000002</v>
      </c>
      <c r="AH373" s="174">
        <f t="shared" si="58"/>
        <v>37.673000000000002</v>
      </c>
      <c r="AI373" s="174">
        <f t="shared" si="58"/>
        <v>37.673000000000002</v>
      </c>
      <c r="AJ373" s="174">
        <f t="shared" si="58"/>
        <v>37.673000000000002</v>
      </c>
      <c r="AK373" s="174">
        <f t="shared" si="58"/>
        <v>37.673000000000002</v>
      </c>
      <c r="AL373" s="174">
        <f t="shared" si="58"/>
        <v>37.673000000000002</v>
      </c>
      <c r="AM373" s="174">
        <f t="shared" si="58"/>
        <v>37.673000000000002</v>
      </c>
      <c r="AN373" s="198">
        <f t="shared" si="55"/>
        <v>6.2788333333333339</v>
      </c>
      <c r="AO373" s="37">
        <f t="shared" si="56"/>
        <v>376.73000000000008</v>
      </c>
      <c r="AP373" s="137"/>
      <c r="AQ373" s="137">
        <f t="shared" si="57"/>
        <v>0</v>
      </c>
    </row>
    <row r="374" spans="2:43" ht="16.5" customHeight="1" x14ac:dyDescent="0.3">
      <c r="B374" s="175" t="s">
        <v>456</v>
      </c>
      <c r="C374" s="175" t="s">
        <v>457</v>
      </c>
      <c r="D374" s="175"/>
      <c r="E374" s="175"/>
      <c r="F374" s="175" t="s">
        <v>458</v>
      </c>
      <c r="G374" s="175"/>
      <c r="H374" s="194" t="s">
        <v>461</v>
      </c>
      <c r="I374" s="175"/>
      <c r="J374" s="177">
        <v>151.61000000000001</v>
      </c>
      <c r="K374" s="178">
        <v>0.1</v>
      </c>
      <c r="L374" s="177"/>
      <c r="M374" s="178"/>
      <c r="N374" s="195"/>
      <c r="O374" s="180"/>
      <c r="P374" s="196"/>
      <c r="Q374" s="180"/>
      <c r="R374" s="180"/>
      <c r="S374" s="180"/>
      <c r="T374" s="180"/>
      <c r="U374" s="180"/>
      <c r="V374" s="197"/>
      <c r="W374" s="179"/>
      <c r="X374" s="180"/>
      <c r="Y374" s="180"/>
      <c r="Z374" s="179"/>
      <c r="AA374" s="179"/>
      <c r="AB374" s="180"/>
      <c r="AC374" s="179"/>
      <c r="AD374" s="181">
        <f t="shared" si="54"/>
        <v>12.634166666666669</v>
      </c>
      <c r="AE374" s="215">
        <f t="shared" si="58"/>
        <v>15.161000000000001</v>
      </c>
      <c r="AF374" s="174">
        <f t="shared" si="58"/>
        <v>15.161000000000001</v>
      </c>
      <c r="AG374" s="174">
        <f t="shared" si="58"/>
        <v>15.161000000000001</v>
      </c>
      <c r="AH374" s="174">
        <f t="shared" si="58"/>
        <v>15.161000000000001</v>
      </c>
      <c r="AI374" s="174">
        <f t="shared" si="58"/>
        <v>15.161000000000001</v>
      </c>
      <c r="AJ374" s="174">
        <f t="shared" si="58"/>
        <v>15.161000000000001</v>
      </c>
      <c r="AK374" s="174">
        <f t="shared" si="58"/>
        <v>15.161000000000001</v>
      </c>
      <c r="AL374" s="174">
        <f t="shared" si="58"/>
        <v>15.161000000000001</v>
      </c>
      <c r="AM374" s="174">
        <f t="shared" si="58"/>
        <v>15.161000000000001</v>
      </c>
      <c r="AN374" s="198">
        <f t="shared" si="55"/>
        <v>2.5268333333333337</v>
      </c>
      <c r="AO374" s="37">
        <f t="shared" si="56"/>
        <v>151.61000000000001</v>
      </c>
      <c r="AP374" s="137"/>
      <c r="AQ374" s="137">
        <f t="shared" si="57"/>
        <v>0</v>
      </c>
    </row>
    <row r="375" spans="2:43" ht="16.5" customHeight="1" x14ac:dyDescent="0.3">
      <c r="B375" s="175" t="s">
        <v>456</v>
      </c>
      <c r="C375" s="175" t="s">
        <v>457</v>
      </c>
      <c r="D375" s="175"/>
      <c r="E375" s="175"/>
      <c r="F375" s="175" t="s">
        <v>458</v>
      </c>
      <c r="G375" s="175"/>
      <c r="H375" s="194" t="s">
        <v>461</v>
      </c>
      <c r="I375" s="175"/>
      <c r="J375" s="177">
        <v>151.61000000000001</v>
      </c>
      <c r="K375" s="178">
        <v>0.1</v>
      </c>
      <c r="L375" s="177"/>
      <c r="M375" s="178"/>
      <c r="N375" s="195"/>
      <c r="O375" s="180"/>
      <c r="P375" s="196"/>
      <c r="Q375" s="180"/>
      <c r="R375" s="180"/>
      <c r="S375" s="180"/>
      <c r="T375" s="180"/>
      <c r="U375" s="180"/>
      <c r="V375" s="197"/>
      <c r="W375" s="179"/>
      <c r="X375" s="180"/>
      <c r="Y375" s="180"/>
      <c r="Z375" s="179"/>
      <c r="AA375" s="179"/>
      <c r="AB375" s="180"/>
      <c r="AC375" s="179"/>
      <c r="AD375" s="181">
        <f t="shared" si="54"/>
        <v>12.634166666666669</v>
      </c>
      <c r="AE375" s="215">
        <f t="shared" si="58"/>
        <v>15.161000000000001</v>
      </c>
      <c r="AF375" s="174">
        <f t="shared" si="58"/>
        <v>15.161000000000001</v>
      </c>
      <c r="AG375" s="174">
        <f t="shared" si="58"/>
        <v>15.161000000000001</v>
      </c>
      <c r="AH375" s="174">
        <f t="shared" si="58"/>
        <v>15.161000000000001</v>
      </c>
      <c r="AI375" s="174">
        <f t="shared" si="58"/>
        <v>15.161000000000001</v>
      </c>
      <c r="AJ375" s="174">
        <f t="shared" si="58"/>
        <v>15.161000000000001</v>
      </c>
      <c r="AK375" s="174">
        <f t="shared" si="58"/>
        <v>15.161000000000001</v>
      </c>
      <c r="AL375" s="174">
        <f t="shared" si="58"/>
        <v>15.161000000000001</v>
      </c>
      <c r="AM375" s="174">
        <f t="shared" si="58"/>
        <v>15.161000000000001</v>
      </c>
      <c r="AN375" s="198">
        <f t="shared" si="55"/>
        <v>2.5268333333333337</v>
      </c>
      <c r="AO375" s="37">
        <f t="shared" si="56"/>
        <v>151.61000000000001</v>
      </c>
      <c r="AP375" s="137"/>
      <c r="AQ375" s="137">
        <f t="shared" si="57"/>
        <v>0</v>
      </c>
    </row>
    <row r="376" spans="2:43" ht="16.5" customHeight="1" x14ac:dyDescent="0.3">
      <c r="B376" s="175" t="s">
        <v>456</v>
      </c>
      <c r="C376" s="175" t="s">
        <v>457</v>
      </c>
      <c r="D376" s="175"/>
      <c r="E376" s="175"/>
      <c r="F376" s="175" t="s">
        <v>458</v>
      </c>
      <c r="G376" s="175"/>
      <c r="H376" s="194" t="s">
        <v>461</v>
      </c>
      <c r="I376" s="175"/>
      <c r="J376" s="177">
        <v>151.61000000000001</v>
      </c>
      <c r="K376" s="178">
        <v>0.1</v>
      </c>
      <c r="L376" s="177"/>
      <c r="M376" s="178"/>
      <c r="N376" s="195"/>
      <c r="O376" s="180"/>
      <c r="P376" s="196"/>
      <c r="Q376" s="180"/>
      <c r="R376" s="180"/>
      <c r="S376" s="180"/>
      <c r="T376" s="180"/>
      <c r="U376" s="180"/>
      <c r="V376" s="197"/>
      <c r="W376" s="179"/>
      <c r="X376" s="180"/>
      <c r="Y376" s="180"/>
      <c r="Z376" s="179"/>
      <c r="AA376" s="179"/>
      <c r="AB376" s="180"/>
      <c r="AC376" s="179"/>
      <c r="AD376" s="181">
        <f t="shared" si="54"/>
        <v>12.634166666666669</v>
      </c>
      <c r="AE376" s="215">
        <f t="shared" si="58"/>
        <v>15.161000000000001</v>
      </c>
      <c r="AF376" s="174">
        <f t="shared" si="58"/>
        <v>15.161000000000001</v>
      </c>
      <c r="AG376" s="174">
        <f t="shared" si="58"/>
        <v>15.161000000000001</v>
      </c>
      <c r="AH376" s="174">
        <f t="shared" si="58"/>
        <v>15.161000000000001</v>
      </c>
      <c r="AI376" s="174">
        <f t="shared" si="58"/>
        <v>15.161000000000001</v>
      </c>
      <c r="AJ376" s="174">
        <f t="shared" si="58"/>
        <v>15.161000000000001</v>
      </c>
      <c r="AK376" s="174">
        <f t="shared" si="58"/>
        <v>15.161000000000001</v>
      </c>
      <c r="AL376" s="174">
        <f t="shared" si="58"/>
        <v>15.161000000000001</v>
      </c>
      <c r="AM376" s="174">
        <f t="shared" si="58"/>
        <v>15.161000000000001</v>
      </c>
      <c r="AN376" s="198">
        <f t="shared" si="55"/>
        <v>2.5268333333333337</v>
      </c>
      <c r="AO376" s="37">
        <f t="shared" si="56"/>
        <v>151.61000000000001</v>
      </c>
      <c r="AP376" s="137"/>
      <c r="AQ376" s="137">
        <f t="shared" si="57"/>
        <v>0</v>
      </c>
    </row>
    <row r="377" spans="2:43" ht="16.5" customHeight="1" x14ac:dyDescent="0.3">
      <c r="B377" s="175" t="s">
        <v>456</v>
      </c>
      <c r="C377" s="175" t="s">
        <v>457</v>
      </c>
      <c r="D377" s="175"/>
      <c r="E377" s="175"/>
      <c r="F377" s="175" t="s">
        <v>458</v>
      </c>
      <c r="G377" s="175"/>
      <c r="H377" s="194" t="s">
        <v>461</v>
      </c>
      <c r="I377" s="175"/>
      <c r="J377" s="177">
        <v>151.61000000000001</v>
      </c>
      <c r="K377" s="178">
        <v>0.1</v>
      </c>
      <c r="L377" s="177"/>
      <c r="M377" s="178"/>
      <c r="N377" s="195"/>
      <c r="O377" s="180"/>
      <c r="P377" s="196"/>
      <c r="Q377" s="180"/>
      <c r="R377" s="180"/>
      <c r="S377" s="180"/>
      <c r="T377" s="180"/>
      <c r="U377" s="180"/>
      <c r="V377" s="197"/>
      <c r="W377" s="179"/>
      <c r="X377" s="180"/>
      <c r="Y377" s="180"/>
      <c r="Z377" s="179"/>
      <c r="AA377" s="179"/>
      <c r="AB377" s="180"/>
      <c r="AC377" s="179"/>
      <c r="AD377" s="181">
        <f t="shared" si="54"/>
        <v>12.634166666666669</v>
      </c>
      <c r="AE377" s="215">
        <f t="shared" si="58"/>
        <v>15.161000000000001</v>
      </c>
      <c r="AF377" s="174">
        <f t="shared" si="58"/>
        <v>15.161000000000001</v>
      </c>
      <c r="AG377" s="174">
        <f t="shared" si="58"/>
        <v>15.161000000000001</v>
      </c>
      <c r="AH377" s="174">
        <f t="shared" si="58"/>
        <v>15.161000000000001</v>
      </c>
      <c r="AI377" s="174">
        <f t="shared" si="58"/>
        <v>15.161000000000001</v>
      </c>
      <c r="AJ377" s="174">
        <f t="shared" si="58"/>
        <v>15.161000000000001</v>
      </c>
      <c r="AK377" s="174">
        <f t="shared" si="58"/>
        <v>15.161000000000001</v>
      </c>
      <c r="AL377" s="174">
        <f t="shared" si="58"/>
        <v>15.161000000000001</v>
      </c>
      <c r="AM377" s="174">
        <f t="shared" si="58"/>
        <v>15.161000000000001</v>
      </c>
      <c r="AN377" s="198">
        <f t="shared" si="55"/>
        <v>2.5268333333333337</v>
      </c>
      <c r="AO377" s="37">
        <f t="shared" si="56"/>
        <v>151.61000000000001</v>
      </c>
      <c r="AP377" s="137"/>
      <c r="AQ377" s="137">
        <f t="shared" si="57"/>
        <v>0</v>
      </c>
    </row>
    <row r="378" spans="2:43" ht="16.5" customHeight="1" x14ac:dyDescent="0.3">
      <c r="B378" s="175" t="s">
        <v>456</v>
      </c>
      <c r="C378" s="175" t="s">
        <v>457</v>
      </c>
      <c r="D378" s="175"/>
      <c r="E378" s="175"/>
      <c r="F378" s="175" t="s">
        <v>458</v>
      </c>
      <c r="G378" s="175"/>
      <c r="H378" s="194" t="s">
        <v>461</v>
      </c>
      <c r="I378" s="175"/>
      <c r="J378" s="177">
        <v>151.61000000000001</v>
      </c>
      <c r="K378" s="178">
        <v>0.1</v>
      </c>
      <c r="L378" s="177"/>
      <c r="M378" s="178"/>
      <c r="N378" s="195"/>
      <c r="O378" s="180"/>
      <c r="P378" s="196"/>
      <c r="Q378" s="180"/>
      <c r="R378" s="180"/>
      <c r="S378" s="180"/>
      <c r="T378" s="180"/>
      <c r="U378" s="180"/>
      <c r="V378" s="197"/>
      <c r="W378" s="179"/>
      <c r="X378" s="180"/>
      <c r="Y378" s="180"/>
      <c r="Z378" s="179"/>
      <c r="AA378" s="179"/>
      <c r="AB378" s="180"/>
      <c r="AC378" s="179"/>
      <c r="AD378" s="181">
        <f t="shared" si="54"/>
        <v>12.634166666666669</v>
      </c>
      <c r="AE378" s="215">
        <f t="shared" si="58"/>
        <v>15.161000000000001</v>
      </c>
      <c r="AF378" s="174">
        <f t="shared" si="58"/>
        <v>15.161000000000001</v>
      </c>
      <c r="AG378" s="174">
        <f t="shared" si="58"/>
        <v>15.161000000000001</v>
      </c>
      <c r="AH378" s="174">
        <f t="shared" si="58"/>
        <v>15.161000000000001</v>
      </c>
      <c r="AI378" s="174">
        <f t="shared" si="58"/>
        <v>15.161000000000001</v>
      </c>
      <c r="AJ378" s="174">
        <f t="shared" si="58"/>
        <v>15.161000000000001</v>
      </c>
      <c r="AK378" s="174">
        <f t="shared" si="58"/>
        <v>15.161000000000001</v>
      </c>
      <c r="AL378" s="174">
        <f t="shared" si="58"/>
        <v>15.161000000000001</v>
      </c>
      <c r="AM378" s="174">
        <f t="shared" si="58"/>
        <v>15.161000000000001</v>
      </c>
      <c r="AN378" s="198">
        <f t="shared" si="55"/>
        <v>2.5268333333333337</v>
      </c>
      <c r="AO378" s="37">
        <f t="shared" si="56"/>
        <v>151.61000000000001</v>
      </c>
      <c r="AP378" s="137"/>
      <c r="AQ378" s="137">
        <f t="shared" si="57"/>
        <v>0</v>
      </c>
    </row>
    <row r="379" spans="2:43" ht="16.5" customHeight="1" x14ac:dyDescent="0.3">
      <c r="B379" s="175" t="s">
        <v>456</v>
      </c>
      <c r="C379" s="175" t="s">
        <v>457</v>
      </c>
      <c r="D379" s="175"/>
      <c r="E379" s="175"/>
      <c r="F379" s="175" t="s">
        <v>458</v>
      </c>
      <c r="G379" s="175"/>
      <c r="H379" s="194" t="s">
        <v>461</v>
      </c>
      <c r="I379" s="175"/>
      <c r="J379" s="177">
        <v>151.61000000000001</v>
      </c>
      <c r="K379" s="178">
        <v>0.1</v>
      </c>
      <c r="L379" s="177"/>
      <c r="M379" s="178"/>
      <c r="N379" s="195"/>
      <c r="O379" s="180"/>
      <c r="P379" s="196"/>
      <c r="Q379" s="180"/>
      <c r="R379" s="180"/>
      <c r="S379" s="180"/>
      <c r="T379" s="180"/>
      <c r="U379" s="180"/>
      <c r="V379" s="197"/>
      <c r="W379" s="179"/>
      <c r="X379" s="180"/>
      <c r="Y379" s="180"/>
      <c r="Z379" s="179"/>
      <c r="AA379" s="179"/>
      <c r="AB379" s="180"/>
      <c r="AC379" s="179"/>
      <c r="AD379" s="181">
        <f t="shared" si="54"/>
        <v>12.634166666666669</v>
      </c>
      <c r="AE379" s="215">
        <f t="shared" si="58"/>
        <v>15.161000000000001</v>
      </c>
      <c r="AF379" s="174">
        <f t="shared" si="58"/>
        <v>15.161000000000001</v>
      </c>
      <c r="AG379" s="174">
        <f t="shared" si="58"/>
        <v>15.161000000000001</v>
      </c>
      <c r="AH379" s="174">
        <f t="shared" si="58"/>
        <v>15.161000000000001</v>
      </c>
      <c r="AI379" s="174">
        <f t="shared" si="58"/>
        <v>15.161000000000001</v>
      </c>
      <c r="AJ379" s="174">
        <f t="shared" si="58"/>
        <v>15.161000000000001</v>
      </c>
      <c r="AK379" s="174">
        <f t="shared" si="58"/>
        <v>15.161000000000001</v>
      </c>
      <c r="AL379" s="174">
        <f t="shared" si="58"/>
        <v>15.161000000000001</v>
      </c>
      <c r="AM379" s="174">
        <f t="shared" si="58"/>
        <v>15.161000000000001</v>
      </c>
      <c r="AN379" s="198">
        <f t="shared" si="55"/>
        <v>2.5268333333333337</v>
      </c>
      <c r="AO379" s="37">
        <f t="shared" si="56"/>
        <v>151.61000000000001</v>
      </c>
      <c r="AP379" s="137"/>
      <c r="AQ379" s="137">
        <f t="shared" si="57"/>
        <v>0</v>
      </c>
    </row>
    <row r="380" spans="2:43" ht="16.5" customHeight="1" x14ac:dyDescent="0.3">
      <c r="B380" s="175" t="s">
        <v>456</v>
      </c>
      <c r="C380" s="175" t="s">
        <v>457</v>
      </c>
      <c r="D380" s="175"/>
      <c r="E380" s="175"/>
      <c r="F380" s="175" t="s">
        <v>458</v>
      </c>
      <c r="G380" s="175"/>
      <c r="H380" s="194" t="s">
        <v>461</v>
      </c>
      <c r="I380" s="175"/>
      <c r="J380" s="177">
        <v>151.61000000000001</v>
      </c>
      <c r="K380" s="178">
        <v>0.1</v>
      </c>
      <c r="L380" s="177"/>
      <c r="M380" s="178"/>
      <c r="N380" s="195"/>
      <c r="O380" s="180"/>
      <c r="P380" s="196"/>
      <c r="Q380" s="180"/>
      <c r="R380" s="180"/>
      <c r="S380" s="180"/>
      <c r="T380" s="180"/>
      <c r="U380" s="180"/>
      <c r="V380" s="197"/>
      <c r="W380" s="179"/>
      <c r="X380" s="180"/>
      <c r="Y380" s="180"/>
      <c r="Z380" s="179"/>
      <c r="AA380" s="179"/>
      <c r="AB380" s="180"/>
      <c r="AC380" s="179"/>
      <c r="AD380" s="181">
        <f t="shared" si="54"/>
        <v>12.634166666666669</v>
      </c>
      <c r="AE380" s="215">
        <f t="shared" si="58"/>
        <v>15.161000000000001</v>
      </c>
      <c r="AF380" s="174">
        <f t="shared" si="58"/>
        <v>15.161000000000001</v>
      </c>
      <c r="AG380" s="174">
        <f t="shared" si="58"/>
        <v>15.161000000000001</v>
      </c>
      <c r="AH380" s="174">
        <f t="shared" si="58"/>
        <v>15.161000000000001</v>
      </c>
      <c r="AI380" s="174">
        <f t="shared" si="58"/>
        <v>15.161000000000001</v>
      </c>
      <c r="AJ380" s="174">
        <f t="shared" si="58"/>
        <v>15.161000000000001</v>
      </c>
      <c r="AK380" s="174">
        <f t="shared" si="58"/>
        <v>15.161000000000001</v>
      </c>
      <c r="AL380" s="174">
        <f t="shared" si="58"/>
        <v>15.161000000000001</v>
      </c>
      <c r="AM380" s="174">
        <f t="shared" si="58"/>
        <v>15.161000000000001</v>
      </c>
      <c r="AN380" s="198">
        <f t="shared" si="55"/>
        <v>2.5268333333333337</v>
      </c>
      <c r="AO380" s="37">
        <f t="shared" si="56"/>
        <v>151.61000000000001</v>
      </c>
      <c r="AP380" s="137"/>
      <c r="AQ380" s="137">
        <f t="shared" si="57"/>
        <v>0</v>
      </c>
    </row>
    <row r="381" spans="2:43" ht="16.5" customHeight="1" x14ac:dyDescent="0.3">
      <c r="B381" s="175" t="s">
        <v>456</v>
      </c>
      <c r="C381" s="175" t="s">
        <v>457</v>
      </c>
      <c r="D381" s="175"/>
      <c r="E381" s="175"/>
      <c r="F381" s="175" t="s">
        <v>458</v>
      </c>
      <c r="G381" s="175"/>
      <c r="H381" s="194" t="s">
        <v>461</v>
      </c>
      <c r="I381" s="175"/>
      <c r="J381" s="177">
        <v>151.61000000000001</v>
      </c>
      <c r="K381" s="178">
        <v>0.1</v>
      </c>
      <c r="L381" s="177"/>
      <c r="M381" s="178"/>
      <c r="N381" s="195"/>
      <c r="O381" s="180"/>
      <c r="P381" s="196"/>
      <c r="Q381" s="180"/>
      <c r="R381" s="180"/>
      <c r="S381" s="180"/>
      <c r="T381" s="180"/>
      <c r="U381" s="180"/>
      <c r="V381" s="197"/>
      <c r="W381" s="179"/>
      <c r="X381" s="180"/>
      <c r="Y381" s="180"/>
      <c r="Z381" s="179"/>
      <c r="AA381" s="179"/>
      <c r="AB381" s="180"/>
      <c r="AC381" s="179"/>
      <c r="AD381" s="181">
        <f t="shared" si="54"/>
        <v>12.634166666666669</v>
      </c>
      <c r="AE381" s="215">
        <f t="shared" si="58"/>
        <v>15.161000000000001</v>
      </c>
      <c r="AF381" s="174">
        <f t="shared" si="58"/>
        <v>15.161000000000001</v>
      </c>
      <c r="AG381" s="174">
        <f t="shared" si="58"/>
        <v>15.161000000000001</v>
      </c>
      <c r="AH381" s="174">
        <f t="shared" si="58"/>
        <v>15.161000000000001</v>
      </c>
      <c r="AI381" s="174">
        <f t="shared" si="58"/>
        <v>15.161000000000001</v>
      </c>
      <c r="AJ381" s="174">
        <f t="shared" si="58"/>
        <v>15.161000000000001</v>
      </c>
      <c r="AK381" s="174">
        <f t="shared" si="58"/>
        <v>15.161000000000001</v>
      </c>
      <c r="AL381" s="174">
        <f t="shared" si="58"/>
        <v>15.161000000000001</v>
      </c>
      <c r="AM381" s="174">
        <f t="shared" si="58"/>
        <v>15.161000000000001</v>
      </c>
      <c r="AN381" s="198">
        <f t="shared" si="55"/>
        <v>2.5268333333333337</v>
      </c>
      <c r="AO381" s="37">
        <f t="shared" si="56"/>
        <v>151.61000000000001</v>
      </c>
      <c r="AP381" s="137"/>
      <c r="AQ381" s="137">
        <f t="shared" si="57"/>
        <v>0</v>
      </c>
    </row>
    <row r="382" spans="2:43" ht="16.5" customHeight="1" x14ac:dyDescent="0.3">
      <c r="B382" s="175" t="s">
        <v>456</v>
      </c>
      <c r="C382" s="175" t="s">
        <v>457</v>
      </c>
      <c r="D382" s="175"/>
      <c r="E382" s="175"/>
      <c r="F382" s="175" t="s">
        <v>458</v>
      </c>
      <c r="G382" s="175"/>
      <c r="H382" s="194" t="s">
        <v>462</v>
      </c>
      <c r="I382" s="175"/>
      <c r="J382" s="177">
        <v>242.64</v>
      </c>
      <c r="K382" s="178">
        <v>0.1</v>
      </c>
      <c r="L382" s="177"/>
      <c r="M382" s="178"/>
      <c r="N382" s="195"/>
      <c r="O382" s="180"/>
      <c r="P382" s="196"/>
      <c r="Q382" s="180"/>
      <c r="R382" s="180"/>
      <c r="S382" s="180"/>
      <c r="T382" s="180"/>
      <c r="U382" s="180"/>
      <c r="V382" s="197"/>
      <c r="W382" s="179"/>
      <c r="X382" s="180"/>
      <c r="Y382" s="180"/>
      <c r="Z382" s="179"/>
      <c r="AA382" s="179"/>
      <c r="AB382" s="180"/>
      <c r="AC382" s="179"/>
      <c r="AD382" s="181">
        <f t="shared" si="54"/>
        <v>20.22</v>
      </c>
      <c r="AE382" s="215">
        <f t="shared" si="58"/>
        <v>24.263999999999999</v>
      </c>
      <c r="AF382" s="174">
        <f t="shared" si="58"/>
        <v>24.263999999999999</v>
      </c>
      <c r="AG382" s="174">
        <f t="shared" si="58"/>
        <v>24.263999999999999</v>
      </c>
      <c r="AH382" s="174">
        <f t="shared" si="58"/>
        <v>24.263999999999999</v>
      </c>
      <c r="AI382" s="174">
        <f t="shared" si="58"/>
        <v>24.263999999999999</v>
      </c>
      <c r="AJ382" s="174">
        <f t="shared" si="58"/>
        <v>24.263999999999999</v>
      </c>
      <c r="AK382" s="174">
        <f t="shared" si="58"/>
        <v>24.263999999999999</v>
      </c>
      <c r="AL382" s="174">
        <f t="shared" si="58"/>
        <v>24.263999999999999</v>
      </c>
      <c r="AM382" s="174">
        <f t="shared" si="58"/>
        <v>24.263999999999999</v>
      </c>
      <c r="AN382" s="198">
        <f t="shared" si="55"/>
        <v>4.0439999999999996</v>
      </c>
      <c r="AO382" s="37">
        <f t="shared" si="56"/>
        <v>242.64000000000004</v>
      </c>
      <c r="AP382" s="137"/>
      <c r="AQ382" s="137">
        <f t="shared" si="57"/>
        <v>0</v>
      </c>
    </row>
    <row r="383" spans="2:43" ht="16.5" customHeight="1" x14ac:dyDescent="0.3">
      <c r="B383" s="175" t="s">
        <v>456</v>
      </c>
      <c r="C383" s="175" t="s">
        <v>457</v>
      </c>
      <c r="D383" s="175"/>
      <c r="E383" s="175"/>
      <c r="F383" s="175" t="s">
        <v>458</v>
      </c>
      <c r="G383" s="175"/>
      <c r="H383" s="194" t="s">
        <v>462</v>
      </c>
      <c r="I383" s="175"/>
      <c r="J383" s="177">
        <v>242.64</v>
      </c>
      <c r="K383" s="178">
        <v>0.1</v>
      </c>
      <c r="L383" s="177"/>
      <c r="M383" s="178"/>
      <c r="N383" s="195"/>
      <c r="O383" s="180"/>
      <c r="P383" s="196"/>
      <c r="Q383" s="180"/>
      <c r="R383" s="180"/>
      <c r="S383" s="180"/>
      <c r="T383" s="180"/>
      <c r="U383" s="180"/>
      <c r="V383" s="197"/>
      <c r="W383" s="179"/>
      <c r="X383" s="180"/>
      <c r="Y383" s="180"/>
      <c r="Z383" s="179"/>
      <c r="AA383" s="179"/>
      <c r="AB383" s="180"/>
      <c r="AC383" s="179"/>
      <c r="AD383" s="181">
        <f t="shared" si="54"/>
        <v>20.22</v>
      </c>
      <c r="AE383" s="215">
        <f t="shared" si="58"/>
        <v>24.263999999999999</v>
      </c>
      <c r="AF383" s="174">
        <f t="shared" si="58"/>
        <v>24.263999999999999</v>
      </c>
      <c r="AG383" s="174">
        <f t="shared" si="58"/>
        <v>24.263999999999999</v>
      </c>
      <c r="AH383" s="174">
        <f t="shared" si="58"/>
        <v>24.263999999999999</v>
      </c>
      <c r="AI383" s="174">
        <f t="shared" si="58"/>
        <v>24.263999999999999</v>
      </c>
      <c r="AJ383" s="174">
        <f t="shared" si="58"/>
        <v>24.263999999999999</v>
      </c>
      <c r="AK383" s="174">
        <f t="shared" si="58"/>
        <v>24.263999999999999</v>
      </c>
      <c r="AL383" s="174">
        <f t="shared" si="58"/>
        <v>24.263999999999999</v>
      </c>
      <c r="AM383" s="174">
        <f t="shared" si="58"/>
        <v>24.263999999999999</v>
      </c>
      <c r="AN383" s="198">
        <f t="shared" si="55"/>
        <v>4.0439999999999996</v>
      </c>
      <c r="AO383" s="37">
        <f t="shared" si="56"/>
        <v>242.64000000000004</v>
      </c>
      <c r="AP383" s="137"/>
      <c r="AQ383" s="137">
        <f t="shared" si="57"/>
        <v>0</v>
      </c>
    </row>
    <row r="384" spans="2:43" ht="16.5" customHeight="1" x14ac:dyDescent="0.3">
      <c r="B384" s="175" t="s">
        <v>456</v>
      </c>
      <c r="C384" s="175" t="s">
        <v>463</v>
      </c>
      <c r="D384" s="175"/>
      <c r="E384" s="175"/>
      <c r="F384" s="175" t="s">
        <v>464</v>
      </c>
      <c r="G384" s="175"/>
      <c r="H384" s="194" t="s">
        <v>462</v>
      </c>
      <c r="I384" s="175"/>
      <c r="J384" s="177">
        <v>242.64</v>
      </c>
      <c r="K384" s="178">
        <v>0.1</v>
      </c>
      <c r="L384" s="177"/>
      <c r="M384" s="178"/>
      <c r="N384" s="195"/>
      <c r="O384" s="180"/>
      <c r="P384" s="196"/>
      <c r="Q384" s="180"/>
      <c r="R384" s="180"/>
      <c r="S384" s="180"/>
      <c r="T384" s="180"/>
      <c r="U384" s="180"/>
      <c r="V384" s="197"/>
      <c r="W384" s="179"/>
      <c r="X384" s="180"/>
      <c r="Y384" s="180"/>
      <c r="Z384" s="179"/>
      <c r="AA384" s="179"/>
      <c r="AB384" s="180"/>
      <c r="AC384" s="179"/>
      <c r="AD384" s="181">
        <f>$J384*$K384/12*7</f>
        <v>14.153999999999998</v>
      </c>
      <c r="AE384" s="215">
        <f t="shared" si="58"/>
        <v>24.263999999999999</v>
      </c>
      <c r="AF384" s="174">
        <f t="shared" si="58"/>
        <v>24.263999999999999</v>
      </c>
      <c r="AG384" s="174">
        <f t="shared" si="58"/>
        <v>24.263999999999999</v>
      </c>
      <c r="AH384" s="174">
        <f t="shared" si="58"/>
        <v>24.263999999999999</v>
      </c>
      <c r="AI384" s="174">
        <f t="shared" si="58"/>
        <v>24.263999999999999</v>
      </c>
      <c r="AJ384" s="174">
        <f t="shared" si="58"/>
        <v>24.263999999999999</v>
      </c>
      <c r="AK384" s="174">
        <f t="shared" si="58"/>
        <v>24.263999999999999</v>
      </c>
      <c r="AL384" s="174">
        <f t="shared" si="58"/>
        <v>24.263999999999999</v>
      </c>
      <c r="AM384" s="174">
        <f t="shared" si="58"/>
        <v>24.263999999999999</v>
      </c>
      <c r="AN384" s="198">
        <f>$J384*$K384/12*5</f>
        <v>10.11</v>
      </c>
      <c r="AO384" s="37">
        <f t="shared" si="56"/>
        <v>242.64000000000004</v>
      </c>
      <c r="AP384" s="137"/>
      <c r="AQ384" s="137">
        <f t="shared" si="57"/>
        <v>0</v>
      </c>
    </row>
    <row r="385" spans="1:43" ht="16.5" customHeight="1" x14ac:dyDescent="0.3">
      <c r="B385" s="175" t="s">
        <v>456</v>
      </c>
      <c r="C385" s="175" t="s">
        <v>463</v>
      </c>
      <c r="D385" s="175"/>
      <c r="E385" s="175"/>
      <c r="F385" s="175" t="s">
        <v>464</v>
      </c>
      <c r="G385" s="175"/>
      <c r="H385" s="194" t="s">
        <v>462</v>
      </c>
      <c r="I385" s="175"/>
      <c r="J385" s="177">
        <v>242.64</v>
      </c>
      <c r="K385" s="178">
        <v>0.1</v>
      </c>
      <c r="L385" s="177"/>
      <c r="M385" s="178"/>
      <c r="N385" s="195"/>
      <c r="O385" s="180"/>
      <c r="P385" s="196"/>
      <c r="Q385" s="180"/>
      <c r="R385" s="180"/>
      <c r="S385" s="180"/>
      <c r="T385" s="180"/>
      <c r="U385" s="180"/>
      <c r="V385" s="197"/>
      <c r="W385" s="179"/>
      <c r="X385" s="180"/>
      <c r="Y385" s="180"/>
      <c r="Z385" s="179"/>
      <c r="AA385" s="179"/>
      <c r="AB385" s="180"/>
      <c r="AC385" s="179"/>
      <c r="AD385" s="181">
        <f>$J385*$K385/12*7</f>
        <v>14.153999999999998</v>
      </c>
      <c r="AE385" s="215">
        <f t="shared" si="58"/>
        <v>24.263999999999999</v>
      </c>
      <c r="AF385" s="174">
        <f t="shared" si="58"/>
        <v>24.263999999999999</v>
      </c>
      <c r="AG385" s="174">
        <f t="shared" si="58"/>
        <v>24.263999999999999</v>
      </c>
      <c r="AH385" s="174">
        <f t="shared" si="58"/>
        <v>24.263999999999999</v>
      </c>
      <c r="AI385" s="174">
        <f t="shared" si="58"/>
        <v>24.263999999999999</v>
      </c>
      <c r="AJ385" s="174">
        <f t="shared" si="58"/>
        <v>24.263999999999999</v>
      </c>
      <c r="AK385" s="174">
        <f t="shared" si="58"/>
        <v>24.263999999999999</v>
      </c>
      <c r="AL385" s="174">
        <f t="shared" si="58"/>
        <v>24.263999999999999</v>
      </c>
      <c r="AM385" s="174">
        <f t="shared" si="58"/>
        <v>24.263999999999999</v>
      </c>
      <c r="AN385" s="198">
        <f>$J385*$K385/12*5</f>
        <v>10.11</v>
      </c>
      <c r="AO385" s="37">
        <f t="shared" ref="AO385" si="59">SUM(AD385:AN385)</f>
        <v>242.64000000000004</v>
      </c>
      <c r="AP385" s="137"/>
      <c r="AQ385" s="137">
        <f t="shared" si="57"/>
        <v>0</v>
      </c>
    </row>
    <row r="386" spans="1:43" ht="16.5" customHeight="1" x14ac:dyDescent="0.3">
      <c r="B386" s="175"/>
      <c r="C386" s="175"/>
      <c r="D386" s="175"/>
      <c r="E386" s="175"/>
      <c r="F386" s="175"/>
      <c r="G386" s="175"/>
      <c r="H386" s="194"/>
      <c r="I386" s="175"/>
      <c r="J386" s="177"/>
      <c r="K386" s="178"/>
      <c r="L386" s="177"/>
      <c r="M386" s="178"/>
      <c r="N386" s="195"/>
      <c r="O386" s="180"/>
      <c r="P386" s="196"/>
      <c r="Q386" s="180"/>
      <c r="R386" s="180"/>
      <c r="S386" s="180"/>
      <c r="T386" s="180"/>
      <c r="U386" s="180"/>
      <c r="V386" s="197"/>
      <c r="W386" s="179"/>
      <c r="X386" s="180"/>
      <c r="Y386" s="180"/>
      <c r="Z386" s="179"/>
      <c r="AA386" s="179"/>
      <c r="AB386" s="180"/>
      <c r="AC386" s="179"/>
      <c r="AD386" s="181"/>
      <c r="AE386" s="215"/>
      <c r="AF386" s="174"/>
      <c r="AG386" s="174"/>
      <c r="AH386" s="174"/>
      <c r="AI386" s="174"/>
      <c r="AJ386" s="174"/>
      <c r="AK386" s="174"/>
      <c r="AL386" s="174"/>
      <c r="AM386" s="174"/>
      <c r="AN386" s="198"/>
      <c r="AO386" s="37"/>
      <c r="AP386" s="137"/>
      <c r="AQ386" s="137">
        <f t="shared" si="57"/>
        <v>0</v>
      </c>
    </row>
    <row r="387" spans="1:43" ht="16.5" customHeight="1" x14ac:dyDescent="0.3">
      <c r="B387" s="175"/>
      <c r="C387" s="175"/>
      <c r="D387" s="175"/>
      <c r="E387" s="175"/>
      <c r="F387" s="175"/>
      <c r="G387" s="175"/>
      <c r="H387" s="194"/>
      <c r="I387" s="175"/>
      <c r="J387" s="177"/>
      <c r="K387" s="178"/>
      <c r="L387" s="177"/>
      <c r="M387" s="178"/>
      <c r="N387" s="195"/>
      <c r="O387" s="180"/>
      <c r="P387" s="196"/>
      <c r="Q387" s="180"/>
      <c r="R387" s="180"/>
      <c r="S387" s="180"/>
      <c r="T387" s="180"/>
      <c r="U387" s="180"/>
      <c r="V387" s="197"/>
      <c r="W387" s="179"/>
      <c r="X387" s="180"/>
      <c r="Y387" s="180"/>
      <c r="Z387" s="179"/>
      <c r="AA387" s="179"/>
      <c r="AB387" s="180"/>
      <c r="AC387" s="179"/>
      <c r="AD387" s="181"/>
      <c r="AE387" s="215"/>
      <c r="AF387" s="174"/>
      <c r="AG387" s="174"/>
      <c r="AH387" s="174"/>
      <c r="AI387" s="174"/>
      <c r="AJ387" s="174"/>
      <c r="AK387" s="174"/>
      <c r="AL387" s="174"/>
      <c r="AM387" s="174"/>
      <c r="AN387" s="198"/>
      <c r="AO387" s="37"/>
      <c r="AP387" s="137"/>
      <c r="AQ387" s="137">
        <f t="shared" si="57"/>
        <v>0</v>
      </c>
    </row>
    <row r="388" spans="1:43" ht="16.5" customHeight="1" x14ac:dyDescent="0.3">
      <c r="B388" s="175"/>
      <c r="C388" s="175"/>
      <c r="D388" s="175"/>
      <c r="E388" s="175"/>
      <c r="F388" s="175"/>
      <c r="G388" s="175"/>
      <c r="H388" s="194"/>
      <c r="I388" s="175"/>
      <c r="J388" s="177"/>
      <c r="K388" s="178"/>
      <c r="L388" s="177"/>
      <c r="M388" s="178"/>
      <c r="N388" s="195"/>
      <c r="O388" s="180"/>
      <c r="P388" s="196"/>
      <c r="Q388" s="180"/>
      <c r="R388" s="180"/>
      <c r="S388" s="180"/>
      <c r="T388" s="180"/>
      <c r="U388" s="180"/>
      <c r="V388" s="197"/>
      <c r="W388" s="179"/>
      <c r="X388" s="180"/>
      <c r="Y388" s="180"/>
      <c r="Z388" s="179"/>
      <c r="AA388" s="179"/>
      <c r="AB388" s="180"/>
      <c r="AC388" s="179"/>
      <c r="AD388" s="181"/>
      <c r="AE388" s="215"/>
      <c r="AF388" s="174"/>
      <c r="AG388" s="174"/>
      <c r="AH388" s="174"/>
      <c r="AI388" s="174"/>
      <c r="AJ388" s="174"/>
      <c r="AK388" s="174"/>
      <c r="AL388" s="174"/>
      <c r="AM388" s="174"/>
      <c r="AN388" s="198"/>
      <c r="AO388" s="37"/>
      <c r="AP388" s="137"/>
      <c r="AQ388" s="137">
        <f t="shared" si="57"/>
        <v>0</v>
      </c>
    </row>
    <row r="389" spans="1:43" ht="16.5" customHeight="1" x14ac:dyDescent="0.3">
      <c r="B389" s="175"/>
      <c r="C389" s="175"/>
      <c r="D389" s="175"/>
      <c r="E389" s="175"/>
      <c r="F389" s="175"/>
      <c r="G389" s="175"/>
      <c r="H389" s="194"/>
      <c r="I389" s="175"/>
      <c r="J389" s="177"/>
      <c r="K389" s="178"/>
      <c r="L389" s="177"/>
      <c r="M389" s="178"/>
      <c r="N389" s="195"/>
      <c r="O389" s="180"/>
      <c r="P389" s="196"/>
      <c r="Q389" s="180"/>
      <c r="R389" s="180"/>
      <c r="S389" s="180"/>
      <c r="T389" s="180"/>
      <c r="U389" s="180"/>
      <c r="V389" s="197"/>
      <c r="W389" s="179"/>
      <c r="X389" s="180"/>
      <c r="Y389" s="180"/>
      <c r="Z389" s="179"/>
      <c r="AA389" s="179"/>
      <c r="AB389" s="180"/>
      <c r="AC389" s="179"/>
      <c r="AD389" s="181"/>
      <c r="AE389" s="215"/>
      <c r="AF389" s="174"/>
      <c r="AG389" s="174"/>
      <c r="AH389" s="174"/>
      <c r="AI389" s="174"/>
      <c r="AJ389" s="174"/>
      <c r="AK389" s="174"/>
      <c r="AL389" s="174"/>
      <c r="AM389" s="174"/>
      <c r="AN389" s="198"/>
      <c r="AO389" s="37"/>
      <c r="AP389" s="137"/>
      <c r="AQ389" s="137">
        <f t="shared" si="57"/>
        <v>0</v>
      </c>
    </row>
    <row r="390" spans="1:43" ht="16.5" customHeight="1" thickBot="1" x14ac:dyDescent="0.35">
      <c r="A390" s="233"/>
      <c r="B390" s="219"/>
      <c r="C390" s="219"/>
      <c r="D390" s="219"/>
      <c r="E390" s="219"/>
      <c r="F390" s="219"/>
      <c r="G390" s="219"/>
      <c r="H390" s="220"/>
      <c r="I390" s="219"/>
      <c r="J390" s="221"/>
      <c r="K390" s="222"/>
      <c r="L390" s="221"/>
      <c r="M390" s="222"/>
      <c r="N390" s="223"/>
      <c r="O390" s="224"/>
      <c r="P390" s="225"/>
      <c r="Q390" s="224"/>
      <c r="R390" s="224"/>
      <c r="S390" s="224"/>
      <c r="T390" s="224"/>
      <c r="U390" s="224"/>
      <c r="V390" s="226"/>
      <c r="W390" s="227"/>
      <c r="X390" s="224"/>
      <c r="Y390" s="224"/>
      <c r="Z390" s="227"/>
      <c r="AA390" s="227"/>
      <c r="AB390" s="224"/>
      <c r="AC390" s="227"/>
      <c r="AD390" s="228"/>
      <c r="AE390" s="229"/>
      <c r="AF390" s="230"/>
      <c r="AG390" s="230"/>
      <c r="AH390" s="230"/>
      <c r="AI390" s="230"/>
      <c r="AJ390" s="230"/>
      <c r="AK390" s="230"/>
      <c r="AL390" s="230"/>
      <c r="AM390" s="230"/>
      <c r="AN390" s="231"/>
      <c r="AO390" s="232"/>
      <c r="AP390" s="137"/>
      <c r="AQ390" s="137">
        <f t="shared" si="57"/>
        <v>0</v>
      </c>
    </row>
    <row r="391" spans="1:43" ht="9" customHeight="1" x14ac:dyDescent="0.3">
      <c r="H391" s="199"/>
      <c r="I391" s="185"/>
      <c r="J391" s="185"/>
      <c r="K391" s="186"/>
      <c r="M391" s="187"/>
      <c r="N391" s="187"/>
      <c r="O391" s="187"/>
      <c r="P391" s="187"/>
      <c r="Q391" s="187"/>
      <c r="R391" s="187"/>
      <c r="S391" s="187"/>
      <c r="T391" s="187"/>
      <c r="U391" s="187"/>
      <c r="V391" s="187"/>
      <c r="W391" s="187"/>
      <c r="X391" s="187"/>
      <c r="Y391" s="187"/>
      <c r="Z391" s="200"/>
      <c r="AA391" s="188"/>
      <c r="AB391" s="188"/>
      <c r="AC391" s="191"/>
      <c r="AD391" s="192"/>
      <c r="AE391" s="216"/>
      <c r="AF391" s="137"/>
      <c r="AG391" s="137"/>
      <c r="AH391" s="137"/>
      <c r="AI391" s="137"/>
      <c r="AJ391" s="137"/>
      <c r="AK391" s="137"/>
      <c r="AL391" s="137"/>
      <c r="AM391" s="137"/>
      <c r="AN391" s="137"/>
      <c r="AO391" s="137"/>
      <c r="AQ391" s="137">
        <f t="shared" si="57"/>
        <v>0</v>
      </c>
    </row>
    <row r="392" spans="1:43" x14ac:dyDescent="0.3">
      <c r="H392" s="201" t="s">
        <v>20</v>
      </c>
      <c r="I392" s="202">
        <f>SUM(I7:I299)</f>
        <v>50547.950000000084</v>
      </c>
      <c r="J392" s="37">
        <f>SUM(J7:J390)</f>
        <v>70896.41</v>
      </c>
      <c r="K392" s="37"/>
      <c r="L392" s="37"/>
      <c r="M392" s="37">
        <f t="shared" ref="M392:AO392" si="60">SUM(M7:M390)</f>
        <v>0</v>
      </c>
      <c r="N392" s="37">
        <f t="shared" si="60"/>
        <v>0</v>
      </c>
      <c r="O392" s="37">
        <f t="shared" si="60"/>
        <v>838.83900000000108</v>
      </c>
      <c r="P392" s="37">
        <f t="shared" si="60"/>
        <v>4543.0918333333284</v>
      </c>
      <c r="Q392" s="37">
        <f t="shared" si="60"/>
        <v>5027.573999999996</v>
      </c>
      <c r="R392" s="37">
        <f t="shared" si="60"/>
        <v>5027.573999999996</v>
      </c>
      <c r="S392" s="37">
        <f t="shared" si="60"/>
        <v>5027.573999999996</v>
      </c>
      <c r="T392" s="37">
        <f t="shared" si="60"/>
        <v>5027.573999999996</v>
      </c>
      <c r="U392" s="37">
        <f t="shared" si="60"/>
        <v>5027.573999999996</v>
      </c>
      <c r="V392" s="37">
        <f t="shared" si="60"/>
        <v>5027.573999999996</v>
      </c>
      <c r="W392" s="37">
        <f t="shared" si="60"/>
        <v>5067.9089999999969</v>
      </c>
      <c r="X392" s="37">
        <f t="shared" si="60"/>
        <v>5070.4679999999962</v>
      </c>
      <c r="Y392" s="37">
        <f t="shared" si="60"/>
        <v>4595.4973333333137</v>
      </c>
      <c r="Z392" s="189">
        <f t="shared" si="60"/>
        <v>1250.2639999999997</v>
      </c>
      <c r="AA392" s="189">
        <f t="shared" si="60"/>
        <v>929.46716666666612</v>
      </c>
      <c r="AB392" s="189">
        <f t="shared" si="60"/>
        <v>1177.7209999999995</v>
      </c>
      <c r="AC392" s="203">
        <f t="shared" si="60"/>
        <v>1201.7678333333329</v>
      </c>
      <c r="AD392" s="204">
        <f t="shared" si="60"/>
        <v>1929.5110000000013</v>
      </c>
      <c r="AE392" s="217">
        <f t="shared" si="60"/>
        <v>2062.0670000000005</v>
      </c>
      <c r="AF392" s="37">
        <f t="shared" si="60"/>
        <v>2062.0670000000005</v>
      </c>
      <c r="AG392" s="37">
        <f t="shared" si="60"/>
        <v>2021.7320000000004</v>
      </c>
      <c r="AH392" s="37">
        <f t="shared" si="60"/>
        <v>1988.5460000000005</v>
      </c>
      <c r="AI392" s="37">
        <f t="shared" si="60"/>
        <v>1658.7066666666669</v>
      </c>
      <c r="AJ392" s="37">
        <f t="shared" si="60"/>
        <v>1323.5101666666665</v>
      </c>
      <c r="AK392" s="37">
        <f t="shared" si="60"/>
        <v>1132.5998333333332</v>
      </c>
      <c r="AL392" s="37">
        <f t="shared" si="60"/>
        <v>884.34600000000046</v>
      </c>
      <c r="AM392" s="37">
        <f t="shared" si="60"/>
        <v>860.29916666666713</v>
      </c>
      <c r="AN392" s="37">
        <f t="shared" si="60"/>
        <v>132.55599999999998</v>
      </c>
      <c r="AO392" s="37">
        <f t="shared" si="60"/>
        <v>70896.41</v>
      </c>
      <c r="AP392" s="37"/>
    </row>
    <row r="393" spans="1:43" ht="8.25" customHeight="1" x14ac:dyDescent="0.3">
      <c r="AE393" s="218"/>
    </row>
    <row r="394" spans="1:43" x14ac:dyDescent="0.3">
      <c r="H394" s="282" t="s">
        <v>465</v>
      </c>
      <c r="I394" s="76"/>
      <c r="J394" s="206"/>
      <c r="N394" s="37"/>
    </row>
    <row r="395" spans="1:43" s="99" customFormat="1" ht="17.25" thickBot="1" x14ac:dyDescent="0.35">
      <c r="B395" s="207"/>
      <c r="C395" s="207"/>
      <c r="D395" s="207"/>
      <c r="E395" s="207"/>
      <c r="F395" s="207"/>
      <c r="G395" s="207"/>
      <c r="H395" s="32" t="s">
        <v>8</v>
      </c>
      <c r="I395" s="31">
        <f>SUM(I393:I394)</f>
        <v>0</v>
      </c>
      <c r="J395" s="37">
        <f>J392-J394</f>
        <v>70896.41</v>
      </c>
      <c r="L395" s="187"/>
      <c r="M395" s="122"/>
      <c r="N395" s="37"/>
      <c r="O395" s="122"/>
      <c r="P395" s="122"/>
      <c r="Q395" s="122"/>
      <c r="R395" s="122"/>
      <c r="S395" s="122"/>
      <c r="T395" s="122"/>
      <c r="U395" s="122"/>
      <c r="V395" s="122"/>
      <c r="W395" s="122"/>
    </row>
    <row r="396" spans="1:43" ht="23.25" customHeight="1" thickBot="1" x14ac:dyDescent="0.35">
      <c r="K396" s="99"/>
      <c r="N396" s="37"/>
      <c r="AE396" s="99"/>
      <c r="AF396" s="99"/>
      <c r="AG396" s="99"/>
      <c r="AH396" s="99"/>
      <c r="AI396" s="38" t="s">
        <v>21</v>
      </c>
      <c r="AJ396" s="208"/>
      <c r="AK396" s="208"/>
      <c r="AL396" s="208"/>
      <c r="AM396" s="208"/>
      <c r="AN396" s="208"/>
      <c r="AO396" s="40">
        <f>SUM(AF392:AN392)</f>
        <v>12064.362833333336</v>
      </c>
      <c r="AQ396" s="137"/>
    </row>
    <row r="397" spans="1:43" ht="9" customHeight="1" x14ac:dyDescent="0.3">
      <c r="N397" s="37"/>
      <c r="AE397" s="99"/>
      <c r="AF397" s="99"/>
      <c r="AG397" s="99"/>
      <c r="AH397" s="99"/>
    </row>
    <row r="398" spans="1:43" x14ac:dyDescent="0.3">
      <c r="N398" s="37"/>
      <c r="AO398" s="37"/>
    </row>
    <row r="399" spans="1:43" x14ac:dyDescent="0.3">
      <c r="AO399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0A3E2-FD60-4F20-821D-E7170CDAD97B}">
  <dimension ref="A4:AE300"/>
  <sheetViews>
    <sheetView workbookViewId="0">
      <selection activeCell="I26" sqref="I26"/>
    </sheetView>
  </sheetViews>
  <sheetFormatPr defaultColWidth="10.28515625" defaultRowHeight="13.5" x14ac:dyDescent="0.3"/>
  <cols>
    <col min="1" max="1" width="4.7109375" style="6" customWidth="1"/>
    <col min="2" max="2" width="14.5703125" style="284" customWidth="1"/>
    <col min="3" max="3" width="14.28515625" style="7" customWidth="1"/>
    <col min="4" max="4" width="17" style="7" customWidth="1"/>
    <col min="5" max="5" width="14.140625" style="7" customWidth="1"/>
    <col min="6" max="6" width="14.140625" style="7" hidden="1" customWidth="1"/>
    <col min="7" max="7" width="14.140625" style="7" customWidth="1"/>
    <col min="8" max="8" width="20.5703125" style="7" customWidth="1"/>
    <col min="9" max="9" width="43" style="282" customWidth="1"/>
    <col min="10" max="10" width="14.28515625" style="8" customWidth="1"/>
    <col min="11" max="11" width="5.42578125" style="17" customWidth="1"/>
    <col min="12" max="12" width="13.42578125" style="284" customWidth="1"/>
    <col min="13" max="13" width="18" style="6" hidden="1" customWidth="1"/>
    <col min="14" max="17" width="11.85546875" style="6" hidden="1" customWidth="1"/>
    <col min="18" max="20" width="12.7109375" style="6" hidden="1" customWidth="1"/>
    <col min="21" max="21" width="13.28515625" style="6" hidden="1" customWidth="1"/>
    <col min="22" max="22" width="12.7109375" style="6" hidden="1" customWidth="1"/>
    <col min="23" max="23" width="11.42578125" style="6" customWidth="1"/>
    <col min="24" max="28" width="11.140625" style="6" customWidth="1"/>
    <col min="29" max="29" width="11.5703125" style="6" customWidth="1"/>
    <col min="30" max="30" width="12.85546875" style="6" hidden="1" customWidth="1"/>
    <col min="31" max="31" width="11.85546875" style="6" customWidth="1"/>
    <col min="32" max="16384" width="10.28515625" style="6"/>
  </cols>
  <sheetData>
    <row r="4" spans="2:31" s="1" customFormat="1" ht="21" customHeight="1" thickBot="1" x14ac:dyDescent="0.35">
      <c r="B4" s="42" t="s">
        <v>466</v>
      </c>
      <c r="C4" s="43"/>
      <c r="D4" s="43"/>
      <c r="E4" s="43"/>
      <c r="F4" s="44"/>
      <c r="G4" s="44" t="s">
        <v>467</v>
      </c>
      <c r="H4" s="45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2"/>
      <c r="X4" s="43"/>
      <c r="Y4" s="43"/>
      <c r="Z4" s="43"/>
      <c r="AA4" s="44"/>
      <c r="AB4" s="45"/>
    </row>
    <row r="5" spans="2:31" s="1" customFormat="1" ht="15" thickTop="1" thickBot="1" x14ac:dyDescent="0.35">
      <c r="B5" s="234"/>
      <c r="C5" s="235"/>
      <c r="D5" s="235"/>
      <c r="E5" s="235"/>
      <c r="F5" s="235"/>
      <c r="G5" s="235"/>
      <c r="H5" s="235"/>
      <c r="I5" s="235"/>
      <c r="K5" s="5"/>
      <c r="L5" s="236"/>
    </row>
    <row r="6" spans="2:31" s="10" customFormat="1" ht="17.25" customHeight="1" thickBot="1" x14ac:dyDescent="0.35">
      <c r="B6" s="237" t="s">
        <v>1</v>
      </c>
      <c r="C6" s="11" t="s">
        <v>2</v>
      </c>
      <c r="D6" s="11" t="s">
        <v>468</v>
      </c>
      <c r="E6" s="11" t="s">
        <v>469</v>
      </c>
      <c r="F6" s="11" t="s">
        <v>470</v>
      </c>
      <c r="G6" s="11" t="s">
        <v>471</v>
      </c>
      <c r="H6" s="11" t="s">
        <v>27</v>
      </c>
      <c r="I6" s="238" t="s">
        <v>4</v>
      </c>
      <c r="J6" s="11" t="s">
        <v>5</v>
      </c>
      <c r="K6" s="11" t="s">
        <v>6</v>
      </c>
      <c r="L6" s="237" t="s">
        <v>7</v>
      </c>
      <c r="M6" s="54" t="s">
        <v>985</v>
      </c>
      <c r="N6" s="54" t="s">
        <v>986</v>
      </c>
      <c r="O6" s="54" t="s">
        <v>364</v>
      </c>
      <c r="P6" s="54" t="s">
        <v>987</v>
      </c>
      <c r="Q6" s="13" t="s">
        <v>372</v>
      </c>
      <c r="R6" s="12" t="s">
        <v>9</v>
      </c>
      <c r="S6" s="12" t="s">
        <v>436</v>
      </c>
      <c r="T6" s="12" t="s">
        <v>445</v>
      </c>
      <c r="U6" s="12" t="s">
        <v>34</v>
      </c>
      <c r="V6" s="13" t="s">
        <v>456</v>
      </c>
      <c r="W6" s="90" t="s">
        <v>13</v>
      </c>
      <c r="X6" s="13" t="s">
        <v>988</v>
      </c>
      <c r="Y6" s="13" t="s">
        <v>989</v>
      </c>
      <c r="Z6" s="13" t="s">
        <v>990</v>
      </c>
      <c r="AA6" s="13" t="s">
        <v>991</v>
      </c>
      <c r="AB6" s="13" t="s">
        <v>8</v>
      </c>
      <c r="AC6" s="10" t="s">
        <v>992</v>
      </c>
      <c r="AD6" s="10" t="s">
        <v>993</v>
      </c>
      <c r="AE6" s="10" t="s">
        <v>994</v>
      </c>
    </row>
    <row r="7" spans="2:31" ht="17.25" customHeight="1" x14ac:dyDescent="0.3">
      <c r="B7" s="239" t="s">
        <v>472</v>
      </c>
      <c r="C7" s="240"/>
      <c r="D7" s="240" t="s">
        <v>473</v>
      </c>
      <c r="E7" s="240"/>
      <c r="F7" s="240"/>
      <c r="G7" s="240" t="s">
        <v>474</v>
      </c>
      <c r="H7" s="241" t="s">
        <v>475</v>
      </c>
      <c r="I7" s="242" t="s">
        <v>476</v>
      </c>
      <c r="J7" s="243">
        <v>525.72</v>
      </c>
      <c r="K7" s="244">
        <v>0.25</v>
      </c>
      <c r="L7" s="245"/>
      <c r="M7" s="246">
        <f t="shared" ref="M7:M20" si="0">(J7*K7)/12*7</f>
        <v>76.667500000000004</v>
      </c>
      <c r="N7" s="246">
        <f t="shared" ref="N7:N26" si="1">J7*K7</f>
        <v>131.43</v>
      </c>
      <c r="O7" s="246">
        <f t="shared" ref="O7:O26" si="2">J7*K7</f>
        <v>131.43</v>
      </c>
      <c r="P7" s="246">
        <f t="shared" ref="P7:P26" si="3">J7*K7</f>
        <v>131.43</v>
      </c>
      <c r="Q7" s="246">
        <f t="shared" ref="Q7:Q20" si="4">(J7*K7)/12*5</f>
        <v>54.762500000000003</v>
      </c>
      <c r="R7" s="247"/>
      <c r="S7" s="247"/>
      <c r="T7" s="247"/>
      <c r="U7" s="247"/>
      <c r="V7" s="248"/>
      <c r="W7" s="332"/>
      <c r="X7" s="248"/>
      <c r="Y7" s="248"/>
      <c r="Z7" s="248"/>
      <c r="AA7" s="248"/>
      <c r="AB7" s="248">
        <f t="shared" ref="AB7:AB26" si="5">SUM(M7:Q7)</f>
        <v>525.72</v>
      </c>
    </row>
    <row r="8" spans="2:31" ht="17.25" customHeight="1" x14ac:dyDescent="0.3">
      <c r="B8" s="249" t="s">
        <v>472</v>
      </c>
      <c r="C8" s="250"/>
      <c r="D8" s="250" t="s">
        <v>473</v>
      </c>
      <c r="E8" s="250"/>
      <c r="F8" s="240"/>
      <c r="G8" s="240" t="s">
        <v>474</v>
      </c>
      <c r="H8" s="251" t="s">
        <v>477</v>
      </c>
      <c r="I8" s="252" t="s">
        <v>478</v>
      </c>
      <c r="J8" s="253">
        <v>525.72</v>
      </c>
      <c r="K8" s="254">
        <v>0.25</v>
      </c>
      <c r="L8" s="255"/>
      <c r="M8" s="256">
        <f t="shared" si="0"/>
        <v>76.667500000000004</v>
      </c>
      <c r="N8" s="256">
        <f t="shared" si="1"/>
        <v>131.43</v>
      </c>
      <c r="O8" s="256">
        <f t="shared" si="2"/>
        <v>131.43</v>
      </c>
      <c r="P8" s="256">
        <f t="shared" si="3"/>
        <v>131.43</v>
      </c>
      <c r="Q8" s="256">
        <f t="shared" si="4"/>
        <v>54.762500000000003</v>
      </c>
      <c r="R8" s="247"/>
      <c r="S8" s="247"/>
      <c r="T8" s="247"/>
      <c r="U8" s="247"/>
      <c r="V8" s="248"/>
      <c r="W8" s="332"/>
      <c r="X8" s="248"/>
      <c r="Y8" s="248"/>
      <c r="Z8" s="248"/>
      <c r="AA8" s="248"/>
      <c r="AB8" s="248">
        <f t="shared" si="5"/>
        <v>525.72</v>
      </c>
    </row>
    <row r="9" spans="2:31" ht="17.25" customHeight="1" x14ac:dyDescent="0.3">
      <c r="B9" s="249" t="s">
        <v>472</v>
      </c>
      <c r="C9" s="250"/>
      <c r="D9" s="250" t="s">
        <v>473</v>
      </c>
      <c r="E9" s="250"/>
      <c r="F9" s="240"/>
      <c r="G9" s="240" t="s">
        <v>474</v>
      </c>
      <c r="H9" s="251" t="s">
        <v>479</v>
      </c>
      <c r="I9" s="252" t="s">
        <v>480</v>
      </c>
      <c r="J9" s="253">
        <v>525.72</v>
      </c>
      <c r="K9" s="254">
        <v>0.25</v>
      </c>
      <c r="L9" s="255"/>
      <c r="M9" s="256">
        <f t="shared" si="0"/>
        <v>76.667500000000004</v>
      </c>
      <c r="N9" s="256">
        <f t="shared" si="1"/>
        <v>131.43</v>
      </c>
      <c r="O9" s="256">
        <f t="shared" si="2"/>
        <v>131.43</v>
      </c>
      <c r="P9" s="256">
        <f t="shared" si="3"/>
        <v>131.43</v>
      </c>
      <c r="Q9" s="256">
        <f t="shared" si="4"/>
        <v>54.762500000000003</v>
      </c>
      <c r="R9" s="247"/>
      <c r="S9" s="247"/>
      <c r="T9" s="247"/>
      <c r="U9" s="247"/>
      <c r="V9" s="248"/>
      <c r="W9" s="332"/>
      <c r="X9" s="248"/>
      <c r="Y9" s="248"/>
      <c r="Z9" s="248"/>
      <c r="AA9" s="248"/>
      <c r="AB9" s="248">
        <f t="shared" si="5"/>
        <v>525.72</v>
      </c>
    </row>
    <row r="10" spans="2:31" ht="17.25" customHeight="1" x14ac:dyDescent="0.3">
      <c r="B10" s="249" t="s">
        <v>472</v>
      </c>
      <c r="C10" s="250"/>
      <c r="D10" s="250" t="s">
        <v>473</v>
      </c>
      <c r="E10" s="250"/>
      <c r="F10" s="240"/>
      <c r="G10" s="240" t="s">
        <v>474</v>
      </c>
      <c r="H10" s="251" t="s">
        <v>481</v>
      </c>
      <c r="I10" s="252" t="s">
        <v>482</v>
      </c>
      <c r="J10" s="253">
        <v>525.72</v>
      </c>
      <c r="K10" s="254">
        <v>0.25</v>
      </c>
      <c r="L10" s="255"/>
      <c r="M10" s="256">
        <f t="shared" si="0"/>
        <v>76.667500000000004</v>
      </c>
      <c r="N10" s="256">
        <f t="shared" si="1"/>
        <v>131.43</v>
      </c>
      <c r="O10" s="256">
        <f t="shared" si="2"/>
        <v>131.43</v>
      </c>
      <c r="P10" s="256">
        <f t="shared" si="3"/>
        <v>131.43</v>
      </c>
      <c r="Q10" s="256">
        <f t="shared" si="4"/>
        <v>54.762500000000003</v>
      </c>
      <c r="R10" s="247"/>
      <c r="S10" s="247"/>
      <c r="T10" s="247"/>
      <c r="U10" s="247"/>
      <c r="V10" s="248"/>
      <c r="W10" s="332"/>
      <c r="X10" s="248"/>
      <c r="Y10" s="248"/>
      <c r="Z10" s="248"/>
      <c r="AA10" s="248"/>
      <c r="AB10" s="248">
        <f t="shared" si="5"/>
        <v>525.72</v>
      </c>
    </row>
    <row r="11" spans="2:31" ht="17.25" customHeight="1" x14ac:dyDescent="0.3">
      <c r="B11" s="249" t="s">
        <v>472</v>
      </c>
      <c r="C11" s="250"/>
      <c r="D11" s="250" t="s">
        <v>473</v>
      </c>
      <c r="E11" s="250"/>
      <c r="F11" s="240"/>
      <c r="G11" s="240" t="s">
        <v>474</v>
      </c>
      <c r="H11" s="251" t="s">
        <v>483</v>
      </c>
      <c r="I11" s="252" t="s">
        <v>484</v>
      </c>
      <c r="J11" s="253">
        <v>525.72</v>
      </c>
      <c r="K11" s="254">
        <v>0.25</v>
      </c>
      <c r="L11" s="255"/>
      <c r="M11" s="256">
        <f t="shared" si="0"/>
        <v>76.667500000000004</v>
      </c>
      <c r="N11" s="256">
        <f t="shared" si="1"/>
        <v>131.43</v>
      </c>
      <c r="O11" s="256">
        <f t="shared" si="2"/>
        <v>131.43</v>
      </c>
      <c r="P11" s="256">
        <f t="shared" si="3"/>
        <v>131.43</v>
      </c>
      <c r="Q11" s="256">
        <f t="shared" si="4"/>
        <v>54.762500000000003</v>
      </c>
      <c r="R11" s="247"/>
      <c r="S11" s="247"/>
      <c r="T11" s="247"/>
      <c r="U11" s="247"/>
      <c r="V11" s="248"/>
      <c r="W11" s="332"/>
      <c r="X11" s="248"/>
      <c r="Y11" s="248"/>
      <c r="Z11" s="248"/>
      <c r="AA11" s="248"/>
      <c r="AB11" s="248">
        <f t="shared" si="5"/>
        <v>525.72</v>
      </c>
    </row>
    <row r="12" spans="2:31" ht="17.25" customHeight="1" x14ac:dyDescent="0.3">
      <c r="B12" s="249" t="s">
        <v>472</v>
      </c>
      <c r="C12" s="250"/>
      <c r="D12" s="250" t="s">
        <v>473</v>
      </c>
      <c r="E12" s="250"/>
      <c r="F12" s="240"/>
      <c r="G12" s="240" t="s">
        <v>474</v>
      </c>
      <c r="H12" s="251" t="s">
        <v>485</v>
      </c>
      <c r="I12" s="252" t="s">
        <v>486</v>
      </c>
      <c r="J12" s="253">
        <v>525.72</v>
      </c>
      <c r="K12" s="254">
        <v>0.25</v>
      </c>
      <c r="L12" s="255"/>
      <c r="M12" s="256">
        <f t="shared" si="0"/>
        <v>76.667500000000004</v>
      </c>
      <c r="N12" s="256">
        <f t="shared" si="1"/>
        <v>131.43</v>
      </c>
      <c r="O12" s="256">
        <f t="shared" si="2"/>
        <v>131.43</v>
      </c>
      <c r="P12" s="256">
        <f t="shared" si="3"/>
        <v>131.43</v>
      </c>
      <c r="Q12" s="256">
        <f t="shared" si="4"/>
        <v>54.762500000000003</v>
      </c>
      <c r="R12" s="247"/>
      <c r="S12" s="247"/>
      <c r="T12" s="247"/>
      <c r="U12" s="247"/>
      <c r="V12" s="248"/>
      <c r="W12" s="332"/>
      <c r="X12" s="248"/>
      <c r="Y12" s="248"/>
      <c r="Z12" s="248"/>
      <c r="AA12" s="248"/>
      <c r="AB12" s="248">
        <f t="shared" si="5"/>
        <v>525.72</v>
      </c>
    </row>
    <row r="13" spans="2:31" ht="17.25" customHeight="1" x14ac:dyDescent="0.3">
      <c r="B13" s="249" t="s">
        <v>472</v>
      </c>
      <c r="C13" s="250"/>
      <c r="D13" s="250" t="s">
        <v>473</v>
      </c>
      <c r="E13" s="250"/>
      <c r="F13" s="240"/>
      <c r="G13" s="240" t="s">
        <v>474</v>
      </c>
      <c r="H13" s="251" t="s">
        <v>487</v>
      </c>
      <c r="I13" s="252" t="s">
        <v>488</v>
      </c>
      <c r="J13" s="253">
        <v>525.72</v>
      </c>
      <c r="K13" s="254">
        <v>0.25</v>
      </c>
      <c r="L13" s="255"/>
      <c r="M13" s="256">
        <f t="shared" si="0"/>
        <v>76.667500000000004</v>
      </c>
      <c r="N13" s="256">
        <f t="shared" si="1"/>
        <v>131.43</v>
      </c>
      <c r="O13" s="256">
        <f t="shared" si="2"/>
        <v>131.43</v>
      </c>
      <c r="P13" s="256">
        <f t="shared" si="3"/>
        <v>131.43</v>
      </c>
      <c r="Q13" s="256">
        <f t="shared" si="4"/>
        <v>54.762500000000003</v>
      </c>
      <c r="R13" s="247"/>
      <c r="S13" s="247"/>
      <c r="T13" s="247"/>
      <c r="U13" s="247"/>
      <c r="V13" s="248"/>
      <c r="W13" s="332"/>
      <c r="X13" s="248"/>
      <c r="Y13" s="248"/>
      <c r="Z13" s="248"/>
      <c r="AA13" s="248"/>
      <c r="AB13" s="248">
        <f t="shared" si="5"/>
        <v>525.72</v>
      </c>
    </row>
    <row r="14" spans="2:31" ht="17.25" customHeight="1" x14ac:dyDescent="0.3">
      <c r="B14" s="249" t="s">
        <v>472</v>
      </c>
      <c r="C14" s="250"/>
      <c r="D14" s="250" t="s">
        <v>473</v>
      </c>
      <c r="E14" s="250"/>
      <c r="F14" s="240"/>
      <c r="G14" s="240" t="s">
        <v>474</v>
      </c>
      <c r="H14" s="251" t="s">
        <v>489</v>
      </c>
      <c r="I14" s="252" t="s">
        <v>490</v>
      </c>
      <c r="J14" s="253">
        <v>525.72</v>
      </c>
      <c r="K14" s="254">
        <v>0.25</v>
      </c>
      <c r="L14" s="255"/>
      <c r="M14" s="256">
        <f t="shared" si="0"/>
        <v>76.667500000000004</v>
      </c>
      <c r="N14" s="256">
        <f t="shared" si="1"/>
        <v>131.43</v>
      </c>
      <c r="O14" s="256">
        <f t="shared" si="2"/>
        <v>131.43</v>
      </c>
      <c r="P14" s="256">
        <f t="shared" si="3"/>
        <v>131.43</v>
      </c>
      <c r="Q14" s="256">
        <f t="shared" si="4"/>
        <v>54.762500000000003</v>
      </c>
      <c r="R14" s="247"/>
      <c r="S14" s="247"/>
      <c r="T14" s="247"/>
      <c r="U14" s="247"/>
      <c r="V14" s="248"/>
      <c r="W14" s="332"/>
      <c r="X14" s="248"/>
      <c r="Y14" s="248"/>
      <c r="Z14" s="248"/>
      <c r="AA14" s="248"/>
      <c r="AB14" s="248">
        <f t="shared" si="5"/>
        <v>525.72</v>
      </c>
    </row>
    <row r="15" spans="2:31" ht="17.25" customHeight="1" x14ac:dyDescent="0.3">
      <c r="B15" s="249" t="s">
        <v>472</v>
      </c>
      <c r="C15" s="250"/>
      <c r="D15" s="250" t="s">
        <v>473</v>
      </c>
      <c r="E15" s="250"/>
      <c r="F15" s="240"/>
      <c r="G15" s="240" t="s">
        <v>474</v>
      </c>
      <c r="H15" s="251" t="s">
        <v>491</v>
      </c>
      <c r="I15" s="252" t="s">
        <v>492</v>
      </c>
      <c r="J15" s="253">
        <v>525.72</v>
      </c>
      <c r="K15" s="254">
        <v>0.25</v>
      </c>
      <c r="L15" s="255"/>
      <c r="M15" s="256">
        <f t="shared" si="0"/>
        <v>76.667500000000004</v>
      </c>
      <c r="N15" s="256">
        <f t="shared" si="1"/>
        <v>131.43</v>
      </c>
      <c r="O15" s="256">
        <f t="shared" si="2"/>
        <v>131.43</v>
      </c>
      <c r="P15" s="256">
        <f t="shared" si="3"/>
        <v>131.43</v>
      </c>
      <c r="Q15" s="256">
        <f t="shared" si="4"/>
        <v>54.762500000000003</v>
      </c>
      <c r="R15" s="247"/>
      <c r="S15" s="247"/>
      <c r="T15" s="247"/>
      <c r="U15" s="247"/>
      <c r="V15" s="248"/>
      <c r="W15" s="332"/>
      <c r="X15" s="248"/>
      <c r="Y15" s="248"/>
      <c r="Z15" s="248"/>
      <c r="AA15" s="257"/>
      <c r="AB15" s="248">
        <f t="shared" si="5"/>
        <v>525.72</v>
      </c>
    </row>
    <row r="16" spans="2:31" ht="17.25" customHeight="1" x14ac:dyDescent="0.3">
      <c r="B16" s="249" t="s">
        <v>472</v>
      </c>
      <c r="C16" s="250"/>
      <c r="D16" s="250" t="s">
        <v>473</v>
      </c>
      <c r="E16" s="250"/>
      <c r="F16" s="240"/>
      <c r="G16" s="240" t="s">
        <v>474</v>
      </c>
      <c r="H16" s="251" t="s">
        <v>493</v>
      </c>
      <c r="I16" s="252" t="s">
        <v>494</v>
      </c>
      <c r="J16" s="253">
        <v>525.72</v>
      </c>
      <c r="K16" s="254">
        <v>0.25</v>
      </c>
      <c r="L16" s="255"/>
      <c r="M16" s="256">
        <f t="shared" si="0"/>
        <v>76.667500000000004</v>
      </c>
      <c r="N16" s="256">
        <f t="shared" si="1"/>
        <v>131.43</v>
      </c>
      <c r="O16" s="256">
        <f t="shared" si="2"/>
        <v>131.43</v>
      </c>
      <c r="P16" s="256">
        <f t="shared" si="3"/>
        <v>131.43</v>
      </c>
      <c r="Q16" s="256">
        <f t="shared" si="4"/>
        <v>54.762500000000003</v>
      </c>
      <c r="R16" s="247"/>
      <c r="S16" s="247"/>
      <c r="T16" s="247"/>
      <c r="U16" s="247"/>
      <c r="V16" s="248"/>
      <c r="W16" s="332"/>
      <c r="X16" s="248"/>
      <c r="Y16" s="248"/>
      <c r="Z16" s="248"/>
      <c r="AA16" s="248"/>
      <c r="AB16" s="248">
        <f t="shared" si="5"/>
        <v>525.72</v>
      </c>
    </row>
    <row r="17" spans="2:28" ht="17.25" customHeight="1" x14ac:dyDescent="0.3">
      <c r="B17" s="249" t="s">
        <v>472</v>
      </c>
      <c r="C17" s="250"/>
      <c r="D17" s="250" t="s">
        <v>473</v>
      </c>
      <c r="E17" s="250"/>
      <c r="F17" s="240"/>
      <c r="G17" s="240" t="s">
        <v>495</v>
      </c>
      <c r="H17" s="251" t="s">
        <v>496</v>
      </c>
      <c r="I17" s="252" t="s">
        <v>497</v>
      </c>
      <c r="J17" s="253">
        <v>194.98</v>
      </c>
      <c r="K17" s="254">
        <v>0.25</v>
      </c>
      <c r="L17" s="255"/>
      <c r="M17" s="256">
        <f t="shared" si="0"/>
        <v>28.434583333333329</v>
      </c>
      <c r="N17" s="256">
        <f t="shared" si="1"/>
        <v>48.744999999999997</v>
      </c>
      <c r="O17" s="256">
        <f t="shared" si="2"/>
        <v>48.744999999999997</v>
      </c>
      <c r="P17" s="256">
        <f t="shared" si="3"/>
        <v>48.744999999999997</v>
      </c>
      <c r="Q17" s="256">
        <f t="shared" si="4"/>
        <v>20.310416666666665</v>
      </c>
      <c r="R17" s="247"/>
      <c r="S17" s="247"/>
      <c r="T17" s="247"/>
      <c r="U17" s="247"/>
      <c r="V17" s="248"/>
      <c r="W17" s="332"/>
      <c r="X17" s="248"/>
      <c r="Y17" s="248"/>
      <c r="Z17" s="248"/>
      <c r="AA17" s="248"/>
      <c r="AB17" s="248">
        <f t="shared" si="5"/>
        <v>194.98</v>
      </c>
    </row>
    <row r="18" spans="2:28" ht="17.25" customHeight="1" x14ac:dyDescent="0.3">
      <c r="B18" s="249" t="s">
        <v>472</v>
      </c>
      <c r="C18" s="250"/>
      <c r="D18" s="250" t="s">
        <v>473</v>
      </c>
      <c r="E18" s="250"/>
      <c r="F18" s="240"/>
      <c r="G18" s="240" t="s">
        <v>495</v>
      </c>
      <c r="H18" s="251" t="s">
        <v>498</v>
      </c>
      <c r="I18" s="252" t="s">
        <v>497</v>
      </c>
      <c r="J18" s="253">
        <v>194.98</v>
      </c>
      <c r="K18" s="254">
        <v>0.25</v>
      </c>
      <c r="L18" s="255"/>
      <c r="M18" s="256">
        <f t="shared" si="0"/>
        <v>28.434583333333329</v>
      </c>
      <c r="N18" s="256">
        <f t="shared" si="1"/>
        <v>48.744999999999997</v>
      </c>
      <c r="O18" s="256">
        <f t="shared" si="2"/>
        <v>48.744999999999997</v>
      </c>
      <c r="P18" s="256">
        <f t="shared" si="3"/>
        <v>48.744999999999997</v>
      </c>
      <c r="Q18" s="256">
        <f t="shared" si="4"/>
        <v>20.310416666666665</v>
      </c>
      <c r="R18" s="247"/>
      <c r="S18" s="247"/>
      <c r="T18" s="247"/>
      <c r="U18" s="247"/>
      <c r="V18" s="248"/>
      <c r="W18" s="332"/>
      <c r="X18" s="248"/>
      <c r="Y18" s="248"/>
      <c r="Z18" s="248"/>
      <c r="AA18" s="248"/>
      <c r="AB18" s="248">
        <f t="shared" si="5"/>
        <v>194.98</v>
      </c>
    </row>
    <row r="19" spans="2:28" ht="17.25" customHeight="1" x14ac:dyDescent="0.3">
      <c r="B19" s="249" t="s">
        <v>472</v>
      </c>
      <c r="C19" s="250"/>
      <c r="D19" s="250" t="s">
        <v>473</v>
      </c>
      <c r="E19" s="250"/>
      <c r="F19" s="240"/>
      <c r="G19" s="240" t="s">
        <v>495</v>
      </c>
      <c r="H19" s="251" t="s">
        <v>499</v>
      </c>
      <c r="I19" s="252" t="s">
        <v>497</v>
      </c>
      <c r="J19" s="253">
        <v>194.98</v>
      </c>
      <c r="K19" s="254">
        <v>0.25</v>
      </c>
      <c r="L19" s="255"/>
      <c r="M19" s="256">
        <f t="shared" si="0"/>
        <v>28.434583333333329</v>
      </c>
      <c r="N19" s="256">
        <f t="shared" si="1"/>
        <v>48.744999999999997</v>
      </c>
      <c r="O19" s="256">
        <f t="shared" si="2"/>
        <v>48.744999999999997</v>
      </c>
      <c r="P19" s="256">
        <f t="shared" si="3"/>
        <v>48.744999999999997</v>
      </c>
      <c r="Q19" s="256">
        <f t="shared" si="4"/>
        <v>20.310416666666665</v>
      </c>
      <c r="R19" s="247"/>
      <c r="S19" s="247"/>
      <c r="T19" s="247"/>
      <c r="U19" s="247"/>
      <c r="V19" s="248"/>
      <c r="W19" s="332"/>
      <c r="X19" s="248"/>
      <c r="Y19" s="248"/>
      <c r="Z19" s="248"/>
      <c r="AA19" s="248"/>
      <c r="AB19" s="248">
        <f t="shared" si="5"/>
        <v>194.98</v>
      </c>
    </row>
    <row r="20" spans="2:28" ht="17.25" customHeight="1" x14ac:dyDescent="0.3">
      <c r="B20" s="249" t="s">
        <v>472</v>
      </c>
      <c r="C20" s="250"/>
      <c r="D20" s="250" t="s">
        <v>473</v>
      </c>
      <c r="E20" s="250"/>
      <c r="F20" s="240"/>
      <c r="G20" s="240" t="s">
        <v>495</v>
      </c>
      <c r="H20" s="251" t="s">
        <v>500</v>
      </c>
      <c r="I20" s="252" t="s">
        <v>497</v>
      </c>
      <c r="J20" s="253">
        <v>194.98</v>
      </c>
      <c r="K20" s="254">
        <v>0.25</v>
      </c>
      <c r="L20" s="255"/>
      <c r="M20" s="256">
        <f t="shared" si="0"/>
        <v>28.434583333333329</v>
      </c>
      <c r="N20" s="256">
        <f t="shared" si="1"/>
        <v>48.744999999999997</v>
      </c>
      <c r="O20" s="256">
        <f t="shared" si="2"/>
        <v>48.744999999999997</v>
      </c>
      <c r="P20" s="256">
        <f t="shared" si="3"/>
        <v>48.744999999999997</v>
      </c>
      <c r="Q20" s="256">
        <f t="shared" si="4"/>
        <v>20.310416666666665</v>
      </c>
      <c r="R20" s="247"/>
      <c r="S20" s="247"/>
      <c r="T20" s="247"/>
      <c r="U20" s="247"/>
      <c r="V20" s="248"/>
      <c r="W20" s="332"/>
      <c r="X20" s="248"/>
      <c r="Y20" s="248"/>
      <c r="Z20" s="248"/>
      <c r="AA20" s="248"/>
      <c r="AB20" s="248">
        <f t="shared" si="5"/>
        <v>194.98</v>
      </c>
    </row>
    <row r="21" spans="2:28" ht="17.25" customHeight="1" x14ac:dyDescent="0.3">
      <c r="B21" s="249" t="s">
        <v>501</v>
      </c>
      <c r="C21" s="250"/>
      <c r="D21" s="250" t="s">
        <v>473</v>
      </c>
      <c r="E21" s="250"/>
      <c r="F21" s="240"/>
      <c r="G21" s="240" t="s">
        <v>474</v>
      </c>
      <c r="H21" s="251" t="s">
        <v>502</v>
      </c>
      <c r="I21" s="252" t="s">
        <v>503</v>
      </c>
      <c r="J21" s="253">
        <v>531.54999999999995</v>
      </c>
      <c r="K21" s="254">
        <v>0.25</v>
      </c>
      <c r="L21" s="255"/>
      <c r="M21" s="256">
        <f t="shared" ref="M21:M26" si="6">(J21*K21)/12*1</f>
        <v>11.073958333333332</v>
      </c>
      <c r="N21" s="256">
        <f t="shared" si="1"/>
        <v>132.88749999999999</v>
      </c>
      <c r="O21" s="256">
        <f t="shared" si="2"/>
        <v>132.88749999999999</v>
      </c>
      <c r="P21" s="256">
        <f t="shared" si="3"/>
        <v>132.88749999999999</v>
      </c>
      <c r="Q21" s="256">
        <f t="shared" ref="Q21:Q26" si="7">(J21*K21)/12*11</f>
        <v>121.81354166666665</v>
      </c>
      <c r="R21" s="247"/>
      <c r="S21" s="247"/>
      <c r="T21" s="247"/>
      <c r="U21" s="247"/>
      <c r="V21" s="248"/>
      <c r="W21" s="332"/>
      <c r="X21" s="248"/>
      <c r="Y21" s="248"/>
      <c r="Z21" s="248"/>
      <c r="AA21" s="248"/>
      <c r="AB21" s="248">
        <f t="shared" si="5"/>
        <v>531.54999999999995</v>
      </c>
    </row>
    <row r="22" spans="2:28" ht="17.25" customHeight="1" x14ac:dyDescent="0.3">
      <c r="B22" s="249" t="s">
        <v>501</v>
      </c>
      <c r="C22" s="250"/>
      <c r="D22" s="250" t="s">
        <v>473</v>
      </c>
      <c r="E22" s="250"/>
      <c r="F22" s="240"/>
      <c r="G22" s="240" t="s">
        <v>474</v>
      </c>
      <c r="H22" s="251" t="s">
        <v>504</v>
      </c>
      <c r="I22" s="252" t="s">
        <v>505</v>
      </c>
      <c r="J22" s="253">
        <v>531.54999999999995</v>
      </c>
      <c r="K22" s="254">
        <v>0.25</v>
      </c>
      <c r="L22" s="255"/>
      <c r="M22" s="256">
        <f t="shared" si="6"/>
        <v>11.073958333333332</v>
      </c>
      <c r="N22" s="256">
        <f t="shared" si="1"/>
        <v>132.88749999999999</v>
      </c>
      <c r="O22" s="256">
        <f t="shared" si="2"/>
        <v>132.88749999999999</v>
      </c>
      <c r="P22" s="256">
        <f t="shared" si="3"/>
        <v>132.88749999999999</v>
      </c>
      <c r="Q22" s="256">
        <f t="shared" si="7"/>
        <v>121.81354166666665</v>
      </c>
      <c r="R22" s="247"/>
      <c r="S22" s="247"/>
      <c r="T22" s="247"/>
      <c r="U22" s="247"/>
      <c r="V22" s="248"/>
      <c r="W22" s="332"/>
      <c r="X22" s="248"/>
      <c r="Y22" s="248"/>
      <c r="Z22" s="248"/>
      <c r="AA22" s="248"/>
      <c r="AB22" s="248">
        <f t="shared" si="5"/>
        <v>531.54999999999995</v>
      </c>
    </row>
    <row r="23" spans="2:28" ht="17.25" customHeight="1" x14ac:dyDescent="0.3">
      <c r="B23" s="249" t="s">
        <v>501</v>
      </c>
      <c r="C23" s="250"/>
      <c r="D23" s="250" t="s">
        <v>473</v>
      </c>
      <c r="E23" s="250"/>
      <c r="F23" s="240"/>
      <c r="G23" s="240" t="s">
        <v>474</v>
      </c>
      <c r="H23" s="251" t="s">
        <v>506</v>
      </c>
      <c r="I23" s="252" t="s">
        <v>507</v>
      </c>
      <c r="J23" s="253">
        <v>531.54999999999995</v>
      </c>
      <c r="K23" s="254">
        <v>0.25</v>
      </c>
      <c r="L23" s="255"/>
      <c r="M23" s="256">
        <f t="shared" si="6"/>
        <v>11.073958333333332</v>
      </c>
      <c r="N23" s="256">
        <f t="shared" si="1"/>
        <v>132.88749999999999</v>
      </c>
      <c r="O23" s="256">
        <f t="shared" si="2"/>
        <v>132.88749999999999</v>
      </c>
      <c r="P23" s="256">
        <f t="shared" si="3"/>
        <v>132.88749999999999</v>
      </c>
      <c r="Q23" s="256">
        <f t="shared" si="7"/>
        <v>121.81354166666665</v>
      </c>
      <c r="R23" s="247"/>
      <c r="S23" s="247"/>
      <c r="T23" s="247"/>
      <c r="U23" s="247"/>
      <c r="V23" s="248"/>
      <c r="W23" s="332"/>
      <c r="X23" s="248"/>
      <c r="Y23" s="248"/>
      <c r="Z23" s="248"/>
      <c r="AA23" s="248"/>
      <c r="AB23" s="248">
        <f t="shared" si="5"/>
        <v>531.54999999999995</v>
      </c>
    </row>
    <row r="24" spans="2:28" ht="17.25" customHeight="1" x14ac:dyDescent="0.3">
      <c r="B24" s="249" t="s">
        <v>501</v>
      </c>
      <c r="C24" s="250"/>
      <c r="D24" s="250" t="s">
        <v>473</v>
      </c>
      <c r="E24" s="250"/>
      <c r="F24" s="240"/>
      <c r="G24" s="240" t="s">
        <v>474</v>
      </c>
      <c r="H24" s="251" t="s">
        <v>508</v>
      </c>
      <c r="I24" s="252" t="s">
        <v>509</v>
      </c>
      <c r="J24" s="253">
        <v>531.54999999999995</v>
      </c>
      <c r="K24" s="254">
        <v>0.25</v>
      </c>
      <c r="L24" s="255"/>
      <c r="M24" s="256">
        <f t="shared" si="6"/>
        <v>11.073958333333332</v>
      </c>
      <c r="N24" s="256">
        <f t="shared" si="1"/>
        <v>132.88749999999999</v>
      </c>
      <c r="O24" s="256">
        <f t="shared" si="2"/>
        <v>132.88749999999999</v>
      </c>
      <c r="P24" s="256">
        <f t="shared" si="3"/>
        <v>132.88749999999999</v>
      </c>
      <c r="Q24" s="256">
        <f t="shared" si="7"/>
        <v>121.81354166666665</v>
      </c>
      <c r="R24" s="247"/>
      <c r="S24" s="247"/>
      <c r="T24" s="247"/>
      <c r="U24" s="247"/>
      <c r="V24" s="248"/>
      <c r="W24" s="332"/>
      <c r="X24" s="248"/>
      <c r="Y24" s="248"/>
      <c r="Z24" s="248"/>
      <c r="AA24" s="248"/>
      <c r="AB24" s="248">
        <f t="shared" si="5"/>
        <v>531.54999999999995</v>
      </c>
    </row>
    <row r="25" spans="2:28" ht="17.25" customHeight="1" x14ac:dyDescent="0.3">
      <c r="B25" s="249" t="s">
        <v>501</v>
      </c>
      <c r="C25" s="250"/>
      <c r="D25" s="250" t="s">
        <v>473</v>
      </c>
      <c r="E25" s="250"/>
      <c r="F25" s="240"/>
      <c r="G25" s="240" t="s">
        <v>474</v>
      </c>
      <c r="H25" s="251" t="s">
        <v>510</v>
      </c>
      <c r="I25" s="252" t="s">
        <v>511</v>
      </c>
      <c r="J25" s="253">
        <v>531.54999999999995</v>
      </c>
      <c r="K25" s="254">
        <v>0.25</v>
      </c>
      <c r="L25" s="255"/>
      <c r="M25" s="256">
        <f t="shared" si="6"/>
        <v>11.073958333333332</v>
      </c>
      <c r="N25" s="256">
        <f t="shared" si="1"/>
        <v>132.88749999999999</v>
      </c>
      <c r="O25" s="256">
        <f t="shared" si="2"/>
        <v>132.88749999999999</v>
      </c>
      <c r="P25" s="256">
        <f t="shared" si="3"/>
        <v>132.88749999999999</v>
      </c>
      <c r="Q25" s="256">
        <f t="shared" si="7"/>
        <v>121.81354166666665</v>
      </c>
      <c r="R25" s="247"/>
      <c r="S25" s="247"/>
      <c r="T25" s="247"/>
      <c r="U25" s="247"/>
      <c r="V25" s="248"/>
      <c r="W25" s="332"/>
      <c r="X25" s="248"/>
      <c r="Y25" s="248"/>
      <c r="Z25" s="248"/>
      <c r="AA25" s="248"/>
      <c r="AB25" s="248">
        <f t="shared" si="5"/>
        <v>531.54999999999995</v>
      </c>
    </row>
    <row r="26" spans="2:28" ht="17.25" customHeight="1" x14ac:dyDescent="0.3">
      <c r="B26" s="339" t="s">
        <v>501</v>
      </c>
      <c r="C26" s="307"/>
      <c r="D26" s="307" t="s">
        <v>473</v>
      </c>
      <c r="E26" s="307"/>
      <c r="F26" s="307"/>
      <c r="G26" s="307" t="s">
        <v>512</v>
      </c>
      <c r="H26" s="340" t="s">
        <v>513</v>
      </c>
      <c r="I26" s="341" t="s">
        <v>514</v>
      </c>
      <c r="J26" s="342">
        <v>720.62</v>
      </c>
      <c r="K26" s="343">
        <v>0.25</v>
      </c>
      <c r="L26" s="344"/>
      <c r="M26" s="345">
        <f t="shared" si="6"/>
        <v>15.012916666666667</v>
      </c>
      <c r="N26" s="345">
        <f t="shared" si="1"/>
        <v>180.155</v>
      </c>
      <c r="O26" s="345">
        <f t="shared" si="2"/>
        <v>180.155</v>
      </c>
      <c r="P26" s="345">
        <f t="shared" si="3"/>
        <v>180.155</v>
      </c>
      <c r="Q26" s="345">
        <f t="shared" si="7"/>
        <v>165.14208333333335</v>
      </c>
      <c r="R26" s="346"/>
      <c r="S26" s="346"/>
      <c r="T26" s="346"/>
      <c r="U26" s="346"/>
      <c r="V26" s="347"/>
      <c r="W26" s="348"/>
      <c r="X26" s="347"/>
      <c r="Y26" s="347"/>
      <c r="Z26" s="347"/>
      <c r="AA26" s="347"/>
      <c r="AB26" s="347">
        <f t="shared" si="5"/>
        <v>720.61999999999989</v>
      </c>
    </row>
    <row r="27" spans="2:28" ht="17.25" customHeight="1" x14ac:dyDescent="0.3">
      <c r="B27" s="239" t="s">
        <v>515</v>
      </c>
      <c r="C27" s="240"/>
      <c r="D27" s="240" t="s">
        <v>473</v>
      </c>
      <c r="E27" s="240"/>
      <c r="F27" s="240"/>
      <c r="G27" s="240" t="s">
        <v>512</v>
      </c>
      <c r="H27" s="241" t="s">
        <v>516</v>
      </c>
      <c r="I27" s="242" t="s">
        <v>517</v>
      </c>
      <c r="J27" s="243">
        <f>1263.12+(1263.12*0.21*0.85)</f>
        <v>1488.5869199999997</v>
      </c>
      <c r="K27" s="244">
        <v>0.25</v>
      </c>
      <c r="L27" s="245"/>
      <c r="M27" s="246"/>
      <c r="N27" s="246">
        <f>J27*K27/12*8</f>
        <v>248.09781999999996</v>
      </c>
      <c r="O27" s="246">
        <f>$J$27*$K$27</f>
        <v>372.14672999999993</v>
      </c>
      <c r="P27" s="246">
        <f>$J$27*$K$27</f>
        <v>372.14672999999993</v>
      </c>
      <c r="Q27" s="246">
        <f>$J$27*$K$27</f>
        <v>372.14672999999993</v>
      </c>
      <c r="R27" s="247">
        <f>$J$27*$K$27/12*4</f>
        <v>124.04890999999998</v>
      </c>
      <c r="S27" s="247"/>
      <c r="T27" s="247"/>
      <c r="U27" s="247"/>
      <c r="V27" s="248"/>
      <c r="W27" s="332"/>
      <c r="X27" s="248"/>
      <c r="Y27" s="248"/>
      <c r="Z27" s="248"/>
      <c r="AA27" s="248"/>
      <c r="AB27" s="248">
        <f>SUM(M27:R27)</f>
        <v>1488.5869199999997</v>
      </c>
    </row>
    <row r="28" spans="2:28" ht="17.25" customHeight="1" x14ac:dyDescent="0.3">
      <c r="B28" s="239" t="s">
        <v>518</v>
      </c>
      <c r="C28" s="240"/>
      <c r="D28" s="240" t="s">
        <v>473</v>
      </c>
      <c r="E28" s="240"/>
      <c r="F28" s="240"/>
      <c r="G28" s="240" t="s">
        <v>474</v>
      </c>
      <c r="H28" s="241" t="s">
        <v>519</v>
      </c>
      <c r="I28" s="242" t="s">
        <v>520</v>
      </c>
      <c r="J28" s="243">
        <v>624.41</v>
      </c>
      <c r="K28" s="244">
        <v>0.25</v>
      </c>
      <c r="L28" s="245"/>
      <c r="M28" s="246"/>
      <c r="N28" s="246"/>
      <c r="O28" s="246">
        <f>$J$28*$K$28/12*8</f>
        <v>104.06833333333333</v>
      </c>
      <c r="P28" s="246">
        <f>$J$28*$K$28</f>
        <v>156.10249999999999</v>
      </c>
      <c r="Q28" s="246">
        <f>$J$28*$K$28</f>
        <v>156.10249999999999</v>
      </c>
      <c r="R28" s="247">
        <f>$J$28*$K$28</f>
        <v>156.10249999999999</v>
      </c>
      <c r="S28" s="247">
        <f>$J$28*$K$28/12*4</f>
        <v>52.034166666666664</v>
      </c>
      <c r="T28" s="247"/>
      <c r="U28" s="247"/>
      <c r="V28" s="248"/>
      <c r="W28" s="332"/>
      <c r="X28" s="248"/>
      <c r="Y28" s="248"/>
      <c r="Z28" s="248"/>
      <c r="AA28" s="248"/>
      <c r="AB28" s="248">
        <f t="shared" ref="AB28:AB41" si="8">SUM(O28:S28)</f>
        <v>624.41</v>
      </c>
    </row>
    <row r="29" spans="2:28" ht="17.25" customHeight="1" x14ac:dyDescent="0.3">
      <c r="B29" s="239" t="s">
        <v>518</v>
      </c>
      <c r="C29" s="250"/>
      <c r="D29" s="250" t="s">
        <v>473</v>
      </c>
      <c r="E29" s="250"/>
      <c r="F29" s="240"/>
      <c r="G29" s="240" t="s">
        <v>474</v>
      </c>
      <c r="H29" s="251" t="s">
        <v>521</v>
      </c>
      <c r="I29" s="252" t="s">
        <v>520</v>
      </c>
      <c r="J29" s="253">
        <v>624.41</v>
      </c>
      <c r="K29" s="254">
        <v>0.25</v>
      </c>
      <c r="L29" s="255"/>
      <c r="M29" s="256"/>
      <c r="N29" s="256"/>
      <c r="O29" s="256">
        <f>$J$29*$K$29/12*8</f>
        <v>104.06833333333333</v>
      </c>
      <c r="P29" s="256">
        <f>$J$29*$K$29</f>
        <v>156.10249999999999</v>
      </c>
      <c r="Q29" s="256">
        <f>$J$29*$K$29</f>
        <v>156.10249999999999</v>
      </c>
      <c r="R29" s="247">
        <f>$J$29*$K$29</f>
        <v>156.10249999999999</v>
      </c>
      <c r="S29" s="247">
        <f>$J$29*$K$29/12*4</f>
        <v>52.034166666666664</v>
      </c>
      <c r="T29" s="247"/>
      <c r="U29" s="247"/>
      <c r="V29" s="248"/>
      <c r="W29" s="332"/>
      <c r="X29" s="248"/>
      <c r="Y29" s="248"/>
      <c r="Z29" s="248"/>
      <c r="AA29" s="248"/>
      <c r="AB29" s="248">
        <f t="shared" si="8"/>
        <v>624.41</v>
      </c>
    </row>
    <row r="30" spans="2:28" ht="17.25" customHeight="1" x14ac:dyDescent="0.3">
      <c r="B30" s="239" t="s">
        <v>518</v>
      </c>
      <c r="C30" s="250"/>
      <c r="D30" s="250" t="s">
        <v>473</v>
      </c>
      <c r="E30" s="250"/>
      <c r="F30" s="240"/>
      <c r="G30" s="240" t="s">
        <v>474</v>
      </c>
      <c r="H30" s="251" t="s">
        <v>522</v>
      </c>
      <c r="I30" s="252" t="s">
        <v>520</v>
      </c>
      <c r="J30" s="253">
        <v>624.41</v>
      </c>
      <c r="K30" s="254">
        <v>0.25</v>
      </c>
      <c r="L30" s="255"/>
      <c r="M30" s="256"/>
      <c r="N30" s="256"/>
      <c r="O30" s="256">
        <f>$J$30*$K$30/12*8</f>
        <v>104.06833333333333</v>
      </c>
      <c r="P30" s="256">
        <f>$J$30*$K$30</f>
        <v>156.10249999999999</v>
      </c>
      <c r="Q30" s="256">
        <f>$J$30*$K$30</f>
        <v>156.10249999999999</v>
      </c>
      <c r="R30" s="247">
        <f>$J$30*$K$30</f>
        <v>156.10249999999999</v>
      </c>
      <c r="S30" s="247">
        <f>$J$30*$K$30/12*4</f>
        <v>52.034166666666664</v>
      </c>
      <c r="T30" s="247"/>
      <c r="U30" s="247"/>
      <c r="V30" s="248"/>
      <c r="W30" s="332"/>
      <c r="X30" s="248"/>
      <c r="Y30" s="248"/>
      <c r="Z30" s="248"/>
      <c r="AA30" s="248"/>
      <c r="AB30" s="248">
        <f t="shared" si="8"/>
        <v>624.41</v>
      </c>
    </row>
    <row r="31" spans="2:28" ht="17.25" customHeight="1" x14ac:dyDescent="0.3">
      <c r="B31" s="239" t="s">
        <v>518</v>
      </c>
      <c r="C31" s="250"/>
      <c r="D31" s="250" t="s">
        <v>473</v>
      </c>
      <c r="E31" s="250"/>
      <c r="F31" s="240"/>
      <c r="G31" s="240" t="s">
        <v>474</v>
      </c>
      <c r="H31" s="251" t="s">
        <v>523</v>
      </c>
      <c r="I31" s="252" t="s">
        <v>520</v>
      </c>
      <c r="J31" s="253">
        <v>624.41</v>
      </c>
      <c r="K31" s="254">
        <v>0.25</v>
      </c>
      <c r="L31" s="255"/>
      <c r="M31" s="256"/>
      <c r="N31" s="256"/>
      <c r="O31" s="256">
        <f>$J$31*$K$31/12*8</f>
        <v>104.06833333333333</v>
      </c>
      <c r="P31" s="256">
        <f>$J$31*$K$31</f>
        <v>156.10249999999999</v>
      </c>
      <c r="Q31" s="256">
        <f>$J$31*$K$31</f>
        <v>156.10249999999999</v>
      </c>
      <c r="R31" s="247">
        <f>$J$31*$K$31</f>
        <v>156.10249999999999</v>
      </c>
      <c r="S31" s="247">
        <f>$J$31*$K$31/12*4</f>
        <v>52.034166666666664</v>
      </c>
      <c r="T31" s="247"/>
      <c r="U31" s="247"/>
      <c r="V31" s="248"/>
      <c r="W31" s="332"/>
      <c r="X31" s="248"/>
      <c r="Y31" s="248"/>
      <c r="Z31" s="248"/>
      <c r="AA31" s="248"/>
      <c r="AB31" s="248">
        <f t="shared" si="8"/>
        <v>624.41</v>
      </c>
    </row>
    <row r="32" spans="2:28" ht="17.25" customHeight="1" x14ac:dyDescent="0.3">
      <c r="B32" s="239" t="s">
        <v>518</v>
      </c>
      <c r="C32" s="250"/>
      <c r="D32" s="250" t="s">
        <v>473</v>
      </c>
      <c r="E32" s="250"/>
      <c r="F32" s="240"/>
      <c r="G32" s="240" t="s">
        <v>474</v>
      </c>
      <c r="H32" s="251" t="s">
        <v>524</v>
      </c>
      <c r="I32" s="252" t="s">
        <v>525</v>
      </c>
      <c r="J32" s="253">
        <v>832.21</v>
      </c>
      <c r="K32" s="254">
        <v>0.25</v>
      </c>
      <c r="L32" s="255"/>
      <c r="M32" s="256"/>
      <c r="N32" s="256"/>
      <c r="O32" s="256">
        <f>$J$32*$K$32/12*8</f>
        <v>138.70166666666668</v>
      </c>
      <c r="P32" s="256">
        <f>$J$32*$K$32</f>
        <v>208.05250000000001</v>
      </c>
      <c r="Q32" s="256">
        <f>$J$32*$K$32</f>
        <v>208.05250000000001</v>
      </c>
      <c r="R32" s="247">
        <f>$J$32*$K$32</f>
        <v>208.05250000000001</v>
      </c>
      <c r="S32" s="247">
        <f>$J$32*$K$32/12*4</f>
        <v>69.350833333333341</v>
      </c>
      <c r="T32" s="247"/>
      <c r="U32" s="247"/>
      <c r="V32" s="248"/>
      <c r="W32" s="332"/>
      <c r="X32" s="248"/>
      <c r="Y32" s="248"/>
      <c r="Z32" s="248"/>
      <c r="AA32" s="248"/>
      <c r="AB32" s="248">
        <f t="shared" si="8"/>
        <v>832.21</v>
      </c>
    </row>
    <row r="33" spans="2:29" ht="17.25" customHeight="1" x14ac:dyDescent="0.3">
      <c r="B33" s="239" t="s">
        <v>518</v>
      </c>
      <c r="C33" s="250"/>
      <c r="D33" s="250" t="s">
        <v>473</v>
      </c>
      <c r="E33" s="250"/>
      <c r="F33" s="240"/>
      <c r="G33" s="240" t="s">
        <v>495</v>
      </c>
      <c r="H33" s="251" t="s">
        <v>526</v>
      </c>
      <c r="I33" s="252" t="s">
        <v>527</v>
      </c>
      <c r="J33" s="253">
        <v>222.21</v>
      </c>
      <c r="K33" s="254">
        <v>0.25</v>
      </c>
      <c r="L33" s="255"/>
      <c r="M33" s="256"/>
      <c r="N33" s="256"/>
      <c r="O33" s="256">
        <f>$J$33*$K$33/12*8</f>
        <v>37.035000000000004</v>
      </c>
      <c r="P33" s="256">
        <f>$J$33*$K$33</f>
        <v>55.552500000000002</v>
      </c>
      <c r="Q33" s="256">
        <f>$J$33*$K$33</f>
        <v>55.552500000000002</v>
      </c>
      <c r="R33" s="247">
        <f>$J$33*$K$33</f>
        <v>55.552500000000002</v>
      </c>
      <c r="S33" s="247">
        <f>$J$33*$K$33/12*4</f>
        <v>18.517500000000002</v>
      </c>
      <c r="T33" s="247"/>
      <c r="U33" s="247"/>
      <c r="V33" s="248"/>
      <c r="W33" s="332"/>
      <c r="X33" s="248"/>
      <c r="Y33" s="248"/>
      <c r="Z33" s="248"/>
      <c r="AA33" s="248"/>
      <c r="AB33" s="248">
        <f t="shared" si="8"/>
        <v>222.21000000000004</v>
      </c>
    </row>
    <row r="34" spans="2:29" ht="17.25" customHeight="1" x14ac:dyDescent="0.3">
      <c r="B34" s="249" t="s">
        <v>528</v>
      </c>
      <c r="C34" s="250"/>
      <c r="D34" s="250" t="s">
        <v>473</v>
      </c>
      <c r="E34" s="250"/>
      <c r="F34" s="240"/>
      <c r="G34" s="240" t="s">
        <v>529</v>
      </c>
      <c r="H34" s="251" t="s">
        <v>530</v>
      </c>
      <c r="I34" s="252" t="s">
        <v>531</v>
      </c>
      <c r="J34" s="253">
        <v>1189.3800000000001</v>
      </c>
      <c r="K34" s="254">
        <v>0.25</v>
      </c>
      <c r="L34" s="255"/>
      <c r="M34" s="256"/>
      <c r="N34" s="256"/>
      <c r="O34" s="256">
        <f>J34*K34/12*8</f>
        <v>198.23000000000002</v>
      </c>
      <c r="P34" s="256">
        <f>$J$34*$K$34</f>
        <v>297.34500000000003</v>
      </c>
      <c r="Q34" s="256">
        <f>$J$34*$K$34</f>
        <v>297.34500000000003</v>
      </c>
      <c r="R34" s="247">
        <f>$J$34*$K$34</f>
        <v>297.34500000000003</v>
      </c>
      <c r="S34" s="247">
        <f>$J$34*$K$34/12*4</f>
        <v>99.115000000000009</v>
      </c>
      <c r="T34" s="247"/>
      <c r="U34" s="247"/>
      <c r="V34" s="248"/>
      <c r="W34" s="332"/>
      <c r="X34" s="248"/>
      <c r="Y34" s="248"/>
      <c r="Z34" s="248"/>
      <c r="AA34" s="248"/>
      <c r="AB34" s="248">
        <f t="shared" si="8"/>
        <v>1189.3800000000001</v>
      </c>
      <c r="AC34" s="248">
        <f>SUM(P34:T34)</f>
        <v>991.15000000000009</v>
      </c>
    </row>
    <row r="35" spans="2:29" ht="17.25" customHeight="1" x14ac:dyDescent="0.3">
      <c r="B35" s="249" t="s">
        <v>532</v>
      </c>
      <c r="C35" s="250"/>
      <c r="D35" s="250" t="s">
        <v>473</v>
      </c>
      <c r="E35" s="250"/>
      <c r="F35" s="240"/>
      <c r="G35" s="240" t="s">
        <v>533</v>
      </c>
      <c r="H35" s="251" t="s">
        <v>534</v>
      </c>
      <c r="I35" s="252" t="s">
        <v>535</v>
      </c>
      <c r="J35" s="253">
        <v>1487.09</v>
      </c>
      <c r="K35" s="254">
        <v>0.25</v>
      </c>
      <c r="L35" s="255"/>
      <c r="M35" s="256"/>
      <c r="N35" s="256"/>
      <c r="O35" s="256">
        <f>J35*K35/12*8</f>
        <v>247.84833333333333</v>
      </c>
      <c r="P35" s="256">
        <f>$J$35*$K$35</f>
        <v>371.77249999999998</v>
      </c>
      <c r="Q35" s="256">
        <f>$J$35*$K$35</f>
        <v>371.77249999999998</v>
      </c>
      <c r="R35" s="247">
        <f>$J$35*$K$35</f>
        <v>371.77249999999998</v>
      </c>
      <c r="S35" s="247">
        <f>$J$35*$K$35/12*4</f>
        <v>123.92416666666666</v>
      </c>
      <c r="T35" s="247"/>
      <c r="U35" s="247"/>
      <c r="V35" s="248"/>
      <c r="W35" s="332"/>
      <c r="X35" s="248"/>
      <c r="Y35" s="248"/>
      <c r="Z35" s="248"/>
      <c r="AA35" s="248"/>
      <c r="AB35" s="248">
        <f t="shared" si="8"/>
        <v>1487.09</v>
      </c>
    </row>
    <row r="36" spans="2:29" ht="17.25" customHeight="1" x14ac:dyDescent="0.3">
      <c r="B36" s="249" t="s">
        <v>536</v>
      </c>
      <c r="C36" s="250"/>
      <c r="D36" s="250" t="s">
        <v>473</v>
      </c>
      <c r="E36" s="250"/>
      <c r="F36" s="240"/>
      <c r="G36" s="240" t="s">
        <v>474</v>
      </c>
      <c r="H36" s="251" t="s">
        <v>537</v>
      </c>
      <c r="I36" s="252" t="s">
        <v>520</v>
      </c>
      <c r="J36" s="253">
        <v>620.36</v>
      </c>
      <c r="K36" s="254">
        <v>0.25</v>
      </c>
      <c r="L36" s="255"/>
      <c r="M36" s="256"/>
      <c r="N36" s="256"/>
      <c r="O36" s="256">
        <f t="shared" ref="O36:O41" si="9">J36*K36/12*6</f>
        <v>77.545000000000002</v>
      </c>
      <c r="P36" s="256">
        <f>$J$36*$K$36</f>
        <v>155.09</v>
      </c>
      <c r="Q36" s="256">
        <f>$J$36*$K$36</f>
        <v>155.09</v>
      </c>
      <c r="R36" s="247">
        <f>$J$36*$K$36</f>
        <v>155.09</v>
      </c>
      <c r="S36" s="247">
        <f>$J$36*$K$36/12*6</f>
        <v>77.545000000000002</v>
      </c>
      <c r="T36" s="247"/>
      <c r="U36" s="247"/>
      <c r="V36" s="248"/>
      <c r="W36" s="332"/>
      <c r="X36" s="248"/>
      <c r="Y36" s="248"/>
      <c r="Z36" s="248"/>
      <c r="AA36" s="248"/>
      <c r="AB36" s="248">
        <f t="shared" si="8"/>
        <v>620.36</v>
      </c>
    </row>
    <row r="37" spans="2:29" ht="17.25" customHeight="1" x14ac:dyDescent="0.3">
      <c r="B37" s="249" t="s">
        <v>536</v>
      </c>
      <c r="C37" s="250"/>
      <c r="D37" s="250" t="s">
        <v>473</v>
      </c>
      <c r="E37" s="250"/>
      <c r="F37" s="240"/>
      <c r="G37" s="240" t="s">
        <v>474</v>
      </c>
      <c r="H37" s="251" t="s">
        <v>538</v>
      </c>
      <c r="I37" s="252" t="s">
        <v>520</v>
      </c>
      <c r="J37" s="253">
        <v>620.36</v>
      </c>
      <c r="K37" s="254">
        <v>0.25</v>
      </c>
      <c r="L37" s="255"/>
      <c r="M37" s="256"/>
      <c r="N37" s="256"/>
      <c r="O37" s="256">
        <f t="shared" si="9"/>
        <v>77.545000000000002</v>
      </c>
      <c r="P37" s="256">
        <f>$J$37*$K$37</f>
        <v>155.09</v>
      </c>
      <c r="Q37" s="256">
        <f>$J$37*$K$37</f>
        <v>155.09</v>
      </c>
      <c r="R37" s="247">
        <f>$J$37*$K$37</f>
        <v>155.09</v>
      </c>
      <c r="S37" s="247">
        <f>$J$37*$K$37/12*6</f>
        <v>77.545000000000002</v>
      </c>
      <c r="T37" s="247"/>
      <c r="U37" s="247"/>
      <c r="V37" s="248"/>
      <c r="W37" s="332"/>
      <c r="X37" s="248"/>
      <c r="Y37" s="248"/>
      <c r="Z37" s="248"/>
      <c r="AA37" s="248"/>
      <c r="AB37" s="248">
        <f t="shared" si="8"/>
        <v>620.36</v>
      </c>
    </row>
    <row r="38" spans="2:29" ht="17.25" customHeight="1" x14ac:dyDescent="0.3">
      <c r="B38" s="249" t="s">
        <v>536</v>
      </c>
      <c r="C38" s="250"/>
      <c r="D38" s="250" t="s">
        <v>473</v>
      </c>
      <c r="E38" s="250"/>
      <c r="F38" s="240"/>
      <c r="G38" s="240" t="s">
        <v>474</v>
      </c>
      <c r="H38" s="251" t="s">
        <v>539</v>
      </c>
      <c r="I38" s="252" t="s">
        <v>520</v>
      </c>
      <c r="J38" s="253">
        <v>620.36</v>
      </c>
      <c r="K38" s="254">
        <v>0.25</v>
      </c>
      <c r="L38" s="255"/>
      <c r="M38" s="256"/>
      <c r="N38" s="256"/>
      <c r="O38" s="256">
        <f t="shared" si="9"/>
        <v>77.545000000000002</v>
      </c>
      <c r="P38" s="256">
        <f>$J$38*$K$38</f>
        <v>155.09</v>
      </c>
      <c r="Q38" s="256">
        <f>$J$38*$K$38</f>
        <v>155.09</v>
      </c>
      <c r="R38" s="247">
        <f>$J$38*$K$38</f>
        <v>155.09</v>
      </c>
      <c r="S38" s="247">
        <f>$J$38*$K$38/12*6</f>
        <v>77.545000000000002</v>
      </c>
      <c r="T38" s="247"/>
      <c r="U38" s="247"/>
      <c r="V38" s="248"/>
      <c r="W38" s="332"/>
      <c r="X38" s="248"/>
      <c r="Y38" s="248"/>
      <c r="Z38" s="248"/>
      <c r="AA38" s="248"/>
      <c r="AB38" s="248">
        <f t="shared" si="8"/>
        <v>620.36</v>
      </c>
    </row>
    <row r="39" spans="2:29" ht="17.25" customHeight="1" x14ac:dyDescent="0.3">
      <c r="B39" s="249" t="s">
        <v>536</v>
      </c>
      <c r="C39" s="250"/>
      <c r="D39" s="250" t="s">
        <v>473</v>
      </c>
      <c r="E39" s="250"/>
      <c r="F39" s="240"/>
      <c r="G39" s="240" t="s">
        <v>495</v>
      </c>
      <c r="H39" s="251" t="s">
        <v>540</v>
      </c>
      <c r="I39" s="252" t="s">
        <v>527</v>
      </c>
      <c r="J39" s="253">
        <v>222.21</v>
      </c>
      <c r="K39" s="254">
        <v>0.25</v>
      </c>
      <c r="L39" s="255"/>
      <c r="M39" s="256"/>
      <c r="N39" s="256"/>
      <c r="O39" s="256">
        <f t="shared" si="9"/>
        <v>27.776250000000005</v>
      </c>
      <c r="P39" s="256">
        <f>$J$39*$K$39</f>
        <v>55.552500000000002</v>
      </c>
      <c r="Q39" s="256">
        <f>$J$39*$K$39</f>
        <v>55.552500000000002</v>
      </c>
      <c r="R39" s="247">
        <f>$J$39*$K$39</f>
        <v>55.552500000000002</v>
      </c>
      <c r="S39" s="247">
        <f>$J$39*$K$39/12*6</f>
        <v>27.776250000000005</v>
      </c>
      <c r="T39" s="247"/>
      <c r="U39" s="247"/>
      <c r="V39" s="248"/>
      <c r="W39" s="332"/>
      <c r="X39" s="248"/>
      <c r="Y39" s="248"/>
      <c r="Z39" s="248"/>
      <c r="AA39" s="248"/>
      <c r="AB39" s="248">
        <f t="shared" si="8"/>
        <v>222.21000000000004</v>
      </c>
    </row>
    <row r="40" spans="2:29" ht="17.25" customHeight="1" x14ac:dyDescent="0.3">
      <c r="B40" s="249" t="s">
        <v>536</v>
      </c>
      <c r="C40" s="250"/>
      <c r="D40" s="250" t="s">
        <v>473</v>
      </c>
      <c r="E40" s="250"/>
      <c r="F40" s="240"/>
      <c r="G40" s="240" t="s">
        <v>495</v>
      </c>
      <c r="H40" s="251" t="s">
        <v>541</v>
      </c>
      <c r="I40" s="252" t="s">
        <v>527</v>
      </c>
      <c r="J40" s="253">
        <v>222.21</v>
      </c>
      <c r="K40" s="254">
        <v>0.25</v>
      </c>
      <c r="L40" s="255"/>
      <c r="M40" s="256"/>
      <c r="N40" s="256"/>
      <c r="O40" s="256">
        <f t="shared" si="9"/>
        <v>27.776250000000005</v>
      </c>
      <c r="P40" s="256">
        <f>$J$40*$K$40</f>
        <v>55.552500000000002</v>
      </c>
      <c r="Q40" s="256">
        <f>$J$40*$K$40</f>
        <v>55.552500000000002</v>
      </c>
      <c r="R40" s="247">
        <f>$J$40*$K$40</f>
        <v>55.552500000000002</v>
      </c>
      <c r="S40" s="247">
        <f>$J$40*$K$40/12*6</f>
        <v>27.776250000000005</v>
      </c>
      <c r="T40" s="247"/>
      <c r="U40" s="247"/>
      <c r="V40" s="248"/>
      <c r="W40" s="332"/>
      <c r="X40" s="248"/>
      <c r="Y40" s="248"/>
      <c r="Z40" s="248"/>
      <c r="AA40" s="248"/>
      <c r="AB40" s="248">
        <f t="shared" si="8"/>
        <v>222.21000000000004</v>
      </c>
    </row>
    <row r="41" spans="2:29" ht="17.25" customHeight="1" x14ac:dyDescent="0.3">
      <c r="B41" s="339" t="s">
        <v>536</v>
      </c>
      <c r="C41" s="307"/>
      <c r="D41" s="307" t="s">
        <v>473</v>
      </c>
      <c r="E41" s="307"/>
      <c r="F41" s="307"/>
      <c r="G41" s="307" t="s">
        <v>495</v>
      </c>
      <c r="H41" s="340" t="s">
        <v>542</v>
      </c>
      <c r="I41" s="341" t="s">
        <v>527</v>
      </c>
      <c r="J41" s="342">
        <v>222.22</v>
      </c>
      <c r="K41" s="343">
        <v>0.25</v>
      </c>
      <c r="L41" s="344"/>
      <c r="M41" s="345"/>
      <c r="N41" s="345"/>
      <c r="O41" s="345">
        <f t="shared" si="9"/>
        <v>27.777500000000003</v>
      </c>
      <c r="P41" s="345">
        <f>$J$41*$K$41</f>
        <v>55.555</v>
      </c>
      <c r="Q41" s="345">
        <f>$J$41*$K$41</f>
        <v>55.555</v>
      </c>
      <c r="R41" s="346">
        <f>$J$41*$K$41</f>
        <v>55.555</v>
      </c>
      <c r="S41" s="346">
        <f>$J$41*$K$41/12*6</f>
        <v>27.777500000000003</v>
      </c>
      <c r="T41" s="346"/>
      <c r="U41" s="346"/>
      <c r="V41" s="347"/>
      <c r="W41" s="348"/>
      <c r="X41" s="347"/>
      <c r="Y41" s="347"/>
      <c r="Z41" s="347"/>
      <c r="AA41" s="347"/>
      <c r="AB41" s="347">
        <f t="shared" si="8"/>
        <v>222.22000000000003</v>
      </c>
    </row>
    <row r="42" spans="2:29" ht="17.25" customHeight="1" x14ac:dyDescent="0.3">
      <c r="B42" s="239" t="s">
        <v>543</v>
      </c>
      <c r="C42" s="240"/>
      <c r="D42" s="240" t="s">
        <v>473</v>
      </c>
      <c r="E42" s="240"/>
      <c r="F42" s="240"/>
      <c r="G42" s="240" t="s">
        <v>474</v>
      </c>
      <c r="H42" s="241" t="s">
        <v>544</v>
      </c>
      <c r="I42" s="242" t="s">
        <v>545</v>
      </c>
      <c r="J42" s="243">
        <v>849.47</v>
      </c>
      <c r="K42" s="244">
        <v>0.25</v>
      </c>
      <c r="L42" s="245"/>
      <c r="M42" s="246"/>
      <c r="N42" s="246"/>
      <c r="O42" s="246"/>
      <c r="P42" s="246">
        <f t="shared" ref="P42:P54" si="10">J42*K42/12*7</f>
        <v>123.88104166666668</v>
      </c>
      <c r="Q42" s="246">
        <f t="shared" ref="Q42:S58" si="11">$J42*$K42</f>
        <v>212.36750000000001</v>
      </c>
      <c r="R42" s="247">
        <f t="shared" si="11"/>
        <v>212.36750000000001</v>
      </c>
      <c r="S42" s="247">
        <f t="shared" si="11"/>
        <v>212.36750000000001</v>
      </c>
      <c r="T42" s="247">
        <f>$J42*$K42/12*5</f>
        <v>88.486458333333346</v>
      </c>
      <c r="U42" s="247"/>
      <c r="V42" s="248"/>
      <c r="W42" s="332"/>
      <c r="X42" s="248"/>
      <c r="Y42" s="248"/>
      <c r="Z42" s="248"/>
      <c r="AA42" s="248"/>
      <c r="AB42" s="248">
        <f t="shared" ref="AB42:AB61" si="12">SUM(O42:T42)</f>
        <v>849.47</v>
      </c>
    </row>
    <row r="43" spans="2:29" ht="17.25" customHeight="1" x14ac:dyDescent="0.3">
      <c r="B43" s="249" t="s">
        <v>543</v>
      </c>
      <c r="C43" s="250"/>
      <c r="D43" s="250" t="s">
        <v>473</v>
      </c>
      <c r="E43" s="250"/>
      <c r="F43" s="240"/>
      <c r="G43" s="240" t="s">
        <v>474</v>
      </c>
      <c r="H43" s="251" t="s">
        <v>546</v>
      </c>
      <c r="I43" s="252" t="s">
        <v>545</v>
      </c>
      <c r="J43" s="253">
        <v>849.47</v>
      </c>
      <c r="K43" s="254">
        <v>0.25</v>
      </c>
      <c r="L43" s="255"/>
      <c r="M43" s="256"/>
      <c r="N43" s="256"/>
      <c r="O43" s="256"/>
      <c r="P43" s="256">
        <f t="shared" si="10"/>
        <v>123.88104166666668</v>
      </c>
      <c r="Q43" s="256">
        <f t="shared" si="11"/>
        <v>212.36750000000001</v>
      </c>
      <c r="R43" s="259">
        <f t="shared" si="11"/>
        <v>212.36750000000001</v>
      </c>
      <c r="S43" s="259">
        <f t="shared" si="11"/>
        <v>212.36750000000001</v>
      </c>
      <c r="T43" s="259">
        <f t="shared" ref="T43:T54" si="13">$J43*$K43/12*5</f>
        <v>88.486458333333346</v>
      </c>
      <c r="U43" s="259"/>
      <c r="V43" s="260"/>
      <c r="W43" s="333"/>
      <c r="X43" s="260"/>
      <c r="Y43" s="260"/>
      <c r="Z43" s="260"/>
      <c r="AA43" s="260"/>
      <c r="AB43" s="260">
        <f t="shared" si="12"/>
        <v>849.47</v>
      </c>
    </row>
    <row r="44" spans="2:29" ht="17.25" customHeight="1" x14ac:dyDescent="0.3">
      <c r="B44" s="239" t="s">
        <v>543</v>
      </c>
      <c r="C44" s="250"/>
      <c r="D44" s="250" t="s">
        <v>473</v>
      </c>
      <c r="E44" s="250"/>
      <c r="F44" s="240"/>
      <c r="G44" s="240" t="s">
        <v>474</v>
      </c>
      <c r="H44" s="251" t="s">
        <v>547</v>
      </c>
      <c r="I44" s="252" t="s">
        <v>545</v>
      </c>
      <c r="J44" s="253">
        <v>849.47</v>
      </c>
      <c r="K44" s="254">
        <v>0.25</v>
      </c>
      <c r="L44" s="255"/>
      <c r="M44" s="256"/>
      <c r="N44" s="256"/>
      <c r="O44" s="256"/>
      <c r="P44" s="256">
        <f t="shared" si="10"/>
        <v>123.88104166666668</v>
      </c>
      <c r="Q44" s="256">
        <f t="shared" si="11"/>
        <v>212.36750000000001</v>
      </c>
      <c r="R44" s="259">
        <f t="shared" si="11"/>
        <v>212.36750000000001</v>
      </c>
      <c r="S44" s="259">
        <f t="shared" si="11"/>
        <v>212.36750000000001</v>
      </c>
      <c r="T44" s="259">
        <f t="shared" si="13"/>
        <v>88.486458333333346</v>
      </c>
      <c r="U44" s="259"/>
      <c r="V44" s="260"/>
      <c r="W44" s="333"/>
      <c r="X44" s="260"/>
      <c r="Y44" s="260"/>
      <c r="Z44" s="260"/>
      <c r="AA44" s="260"/>
      <c r="AB44" s="260">
        <f t="shared" si="12"/>
        <v>849.47</v>
      </c>
    </row>
    <row r="45" spans="2:29" ht="17.25" customHeight="1" x14ac:dyDescent="0.3">
      <c r="B45" s="249" t="s">
        <v>543</v>
      </c>
      <c r="C45" s="250"/>
      <c r="D45" s="250" t="s">
        <v>473</v>
      </c>
      <c r="E45" s="250"/>
      <c r="F45" s="240"/>
      <c r="G45" s="240" t="s">
        <v>474</v>
      </c>
      <c r="H45" s="251" t="s">
        <v>548</v>
      </c>
      <c r="I45" s="252" t="s">
        <v>545</v>
      </c>
      <c r="J45" s="253">
        <v>849.47</v>
      </c>
      <c r="K45" s="254">
        <v>0.25</v>
      </c>
      <c r="L45" s="255"/>
      <c r="M45" s="256"/>
      <c r="N45" s="256"/>
      <c r="O45" s="256"/>
      <c r="P45" s="256">
        <f t="shared" si="10"/>
        <v>123.88104166666668</v>
      </c>
      <c r="Q45" s="256">
        <f t="shared" si="11"/>
        <v>212.36750000000001</v>
      </c>
      <c r="R45" s="259">
        <f t="shared" si="11"/>
        <v>212.36750000000001</v>
      </c>
      <c r="S45" s="259">
        <f t="shared" si="11"/>
        <v>212.36750000000001</v>
      </c>
      <c r="T45" s="259">
        <f t="shared" si="13"/>
        <v>88.486458333333346</v>
      </c>
      <c r="U45" s="259"/>
      <c r="V45" s="260"/>
      <c r="W45" s="333"/>
      <c r="X45" s="260"/>
      <c r="Y45" s="260"/>
      <c r="Z45" s="260"/>
      <c r="AA45" s="260"/>
      <c r="AB45" s="260">
        <f t="shared" si="12"/>
        <v>849.47</v>
      </c>
    </row>
    <row r="46" spans="2:29" ht="17.25" customHeight="1" x14ac:dyDescent="0.3">
      <c r="B46" s="239" t="s">
        <v>543</v>
      </c>
      <c r="C46" s="250"/>
      <c r="D46" s="250" t="s">
        <v>473</v>
      </c>
      <c r="E46" s="250"/>
      <c r="F46" s="240"/>
      <c r="G46" s="240" t="s">
        <v>474</v>
      </c>
      <c r="H46" s="251" t="s">
        <v>549</v>
      </c>
      <c r="I46" s="252" t="s">
        <v>545</v>
      </c>
      <c r="J46" s="253">
        <v>849.47</v>
      </c>
      <c r="K46" s="254">
        <v>0.25</v>
      </c>
      <c r="L46" s="255"/>
      <c r="M46" s="256"/>
      <c r="N46" s="256"/>
      <c r="O46" s="256"/>
      <c r="P46" s="256">
        <f t="shared" si="10"/>
        <v>123.88104166666668</v>
      </c>
      <c r="Q46" s="256">
        <f t="shared" si="11"/>
        <v>212.36750000000001</v>
      </c>
      <c r="R46" s="259">
        <f t="shared" si="11"/>
        <v>212.36750000000001</v>
      </c>
      <c r="S46" s="259">
        <f t="shared" si="11"/>
        <v>212.36750000000001</v>
      </c>
      <c r="T46" s="259">
        <f t="shared" si="13"/>
        <v>88.486458333333346</v>
      </c>
      <c r="U46" s="259"/>
      <c r="V46" s="260"/>
      <c r="W46" s="333"/>
      <c r="X46" s="260"/>
      <c r="Y46" s="260"/>
      <c r="Z46" s="260"/>
      <c r="AA46" s="260"/>
      <c r="AB46" s="260">
        <f t="shared" si="12"/>
        <v>849.47</v>
      </c>
    </row>
    <row r="47" spans="2:29" ht="17.25" customHeight="1" x14ac:dyDescent="0.3">
      <c r="B47" s="249" t="s">
        <v>543</v>
      </c>
      <c r="C47" s="250"/>
      <c r="D47" s="250" t="s">
        <v>473</v>
      </c>
      <c r="E47" s="250"/>
      <c r="F47" s="240"/>
      <c r="G47" s="240" t="s">
        <v>495</v>
      </c>
      <c r="H47" s="251" t="s">
        <v>550</v>
      </c>
      <c r="I47" s="252" t="s">
        <v>527</v>
      </c>
      <c r="J47" s="253">
        <v>208.64</v>
      </c>
      <c r="K47" s="254">
        <v>0.25</v>
      </c>
      <c r="L47" s="255"/>
      <c r="M47" s="256"/>
      <c r="N47" s="256"/>
      <c r="O47" s="256"/>
      <c r="P47" s="256">
        <f t="shared" si="10"/>
        <v>30.426666666666666</v>
      </c>
      <c r="Q47" s="256">
        <f t="shared" si="11"/>
        <v>52.16</v>
      </c>
      <c r="R47" s="259">
        <f t="shared" si="11"/>
        <v>52.16</v>
      </c>
      <c r="S47" s="259">
        <f t="shared" si="11"/>
        <v>52.16</v>
      </c>
      <c r="T47" s="259">
        <f t="shared" si="13"/>
        <v>21.733333333333334</v>
      </c>
      <c r="U47" s="259"/>
      <c r="V47" s="260"/>
      <c r="W47" s="333"/>
      <c r="X47" s="260"/>
      <c r="Y47" s="260"/>
      <c r="Z47" s="260"/>
      <c r="AA47" s="260"/>
      <c r="AB47" s="260">
        <f t="shared" si="12"/>
        <v>208.64</v>
      </c>
    </row>
    <row r="48" spans="2:29" ht="17.25" customHeight="1" x14ac:dyDescent="0.3">
      <c r="B48" s="239" t="s">
        <v>543</v>
      </c>
      <c r="C48" s="250"/>
      <c r="D48" s="250" t="s">
        <v>473</v>
      </c>
      <c r="E48" s="250"/>
      <c r="F48" s="240"/>
      <c r="G48" s="240" t="s">
        <v>495</v>
      </c>
      <c r="H48" s="251" t="s">
        <v>551</v>
      </c>
      <c r="I48" s="252" t="s">
        <v>527</v>
      </c>
      <c r="J48" s="253">
        <v>208.64</v>
      </c>
      <c r="K48" s="254">
        <v>0.25</v>
      </c>
      <c r="L48" s="255"/>
      <c r="M48" s="256"/>
      <c r="N48" s="256"/>
      <c r="O48" s="256"/>
      <c r="P48" s="256">
        <f t="shared" si="10"/>
        <v>30.426666666666666</v>
      </c>
      <c r="Q48" s="256">
        <f t="shared" si="11"/>
        <v>52.16</v>
      </c>
      <c r="R48" s="259">
        <f t="shared" si="11"/>
        <v>52.16</v>
      </c>
      <c r="S48" s="259">
        <f t="shared" si="11"/>
        <v>52.16</v>
      </c>
      <c r="T48" s="259">
        <f t="shared" si="13"/>
        <v>21.733333333333334</v>
      </c>
      <c r="U48" s="259"/>
      <c r="V48" s="260"/>
      <c r="W48" s="333"/>
      <c r="X48" s="260"/>
      <c r="Y48" s="260"/>
      <c r="Z48" s="260"/>
      <c r="AA48" s="260"/>
      <c r="AB48" s="260">
        <f t="shared" si="12"/>
        <v>208.64</v>
      </c>
    </row>
    <row r="49" spans="2:28" ht="17.25" customHeight="1" x14ac:dyDescent="0.3">
      <c r="B49" s="249" t="s">
        <v>543</v>
      </c>
      <c r="C49" s="250"/>
      <c r="D49" s="250" t="s">
        <v>473</v>
      </c>
      <c r="E49" s="250"/>
      <c r="F49" s="240"/>
      <c r="G49" s="240" t="s">
        <v>495</v>
      </c>
      <c r="H49" s="251" t="s">
        <v>552</v>
      </c>
      <c r="I49" s="252" t="s">
        <v>527</v>
      </c>
      <c r="J49" s="253">
        <v>208.64</v>
      </c>
      <c r="K49" s="254">
        <v>0.25</v>
      </c>
      <c r="L49" s="255"/>
      <c r="M49" s="256"/>
      <c r="N49" s="256"/>
      <c r="O49" s="256"/>
      <c r="P49" s="256">
        <f t="shared" si="10"/>
        <v>30.426666666666666</v>
      </c>
      <c r="Q49" s="256">
        <f t="shared" si="11"/>
        <v>52.16</v>
      </c>
      <c r="R49" s="259">
        <f t="shared" si="11"/>
        <v>52.16</v>
      </c>
      <c r="S49" s="259">
        <f t="shared" si="11"/>
        <v>52.16</v>
      </c>
      <c r="T49" s="259">
        <f t="shared" si="13"/>
        <v>21.733333333333334</v>
      </c>
      <c r="U49" s="259"/>
      <c r="V49" s="260"/>
      <c r="W49" s="333"/>
      <c r="X49" s="260"/>
      <c r="Y49" s="260"/>
      <c r="Z49" s="260"/>
      <c r="AA49" s="260"/>
      <c r="AB49" s="260">
        <f t="shared" si="12"/>
        <v>208.64</v>
      </c>
    </row>
    <row r="50" spans="2:28" ht="17.25" customHeight="1" x14ac:dyDescent="0.3">
      <c r="B50" s="239" t="s">
        <v>543</v>
      </c>
      <c r="C50" s="250"/>
      <c r="D50" s="250" t="s">
        <v>473</v>
      </c>
      <c r="E50" s="250"/>
      <c r="F50" s="240"/>
      <c r="G50" s="240" t="s">
        <v>495</v>
      </c>
      <c r="H50" s="251" t="s">
        <v>553</v>
      </c>
      <c r="I50" s="252" t="s">
        <v>527</v>
      </c>
      <c r="J50" s="253">
        <v>208.64</v>
      </c>
      <c r="K50" s="254">
        <v>0.25</v>
      </c>
      <c r="L50" s="255"/>
      <c r="M50" s="256"/>
      <c r="N50" s="256"/>
      <c r="O50" s="256"/>
      <c r="P50" s="256">
        <f t="shared" si="10"/>
        <v>30.426666666666666</v>
      </c>
      <c r="Q50" s="256">
        <f t="shared" si="11"/>
        <v>52.16</v>
      </c>
      <c r="R50" s="259">
        <f t="shared" si="11"/>
        <v>52.16</v>
      </c>
      <c r="S50" s="259">
        <f t="shared" si="11"/>
        <v>52.16</v>
      </c>
      <c r="T50" s="259">
        <f t="shared" si="13"/>
        <v>21.733333333333334</v>
      </c>
      <c r="U50" s="259"/>
      <c r="V50" s="260"/>
      <c r="W50" s="333"/>
      <c r="X50" s="260"/>
      <c r="Y50" s="260"/>
      <c r="Z50" s="260"/>
      <c r="AA50" s="260"/>
      <c r="AB50" s="260">
        <f t="shared" si="12"/>
        <v>208.64</v>
      </c>
    </row>
    <row r="51" spans="2:28" ht="17.25" customHeight="1" x14ac:dyDescent="0.3">
      <c r="B51" s="249" t="s">
        <v>543</v>
      </c>
      <c r="C51" s="250"/>
      <c r="D51" s="250" t="s">
        <v>473</v>
      </c>
      <c r="E51" s="250"/>
      <c r="F51" s="240"/>
      <c r="G51" s="240" t="s">
        <v>495</v>
      </c>
      <c r="H51" s="251" t="s">
        <v>554</v>
      </c>
      <c r="I51" s="252" t="s">
        <v>527</v>
      </c>
      <c r="J51" s="253">
        <v>208.64</v>
      </c>
      <c r="K51" s="254">
        <v>0.25</v>
      </c>
      <c r="L51" s="255"/>
      <c r="M51" s="256"/>
      <c r="N51" s="256"/>
      <c r="O51" s="256"/>
      <c r="P51" s="256">
        <f t="shared" si="10"/>
        <v>30.426666666666666</v>
      </c>
      <c r="Q51" s="256">
        <f t="shared" si="11"/>
        <v>52.16</v>
      </c>
      <c r="R51" s="259">
        <f t="shared" si="11"/>
        <v>52.16</v>
      </c>
      <c r="S51" s="259">
        <f t="shared" si="11"/>
        <v>52.16</v>
      </c>
      <c r="T51" s="259">
        <f t="shared" si="13"/>
        <v>21.733333333333334</v>
      </c>
      <c r="U51" s="259"/>
      <c r="V51" s="260"/>
      <c r="W51" s="333"/>
      <c r="X51" s="260"/>
      <c r="Y51" s="260"/>
      <c r="Z51" s="260"/>
      <c r="AA51" s="260"/>
      <c r="AB51" s="260">
        <f t="shared" si="12"/>
        <v>208.64</v>
      </c>
    </row>
    <row r="52" spans="2:28" ht="17.25" customHeight="1" x14ac:dyDescent="0.3">
      <c r="B52" s="239" t="s">
        <v>543</v>
      </c>
      <c r="C52" s="250"/>
      <c r="D52" s="250" t="s">
        <v>473</v>
      </c>
      <c r="E52" s="250"/>
      <c r="F52" s="240"/>
      <c r="G52" s="240" t="s">
        <v>495</v>
      </c>
      <c r="H52" s="251" t="s">
        <v>555</v>
      </c>
      <c r="I52" s="252" t="s">
        <v>527</v>
      </c>
      <c r="J52" s="253">
        <v>208.64</v>
      </c>
      <c r="K52" s="254">
        <v>0.25</v>
      </c>
      <c r="L52" s="255"/>
      <c r="M52" s="256"/>
      <c r="N52" s="256"/>
      <c r="O52" s="256"/>
      <c r="P52" s="256">
        <f t="shared" si="10"/>
        <v>30.426666666666666</v>
      </c>
      <c r="Q52" s="256">
        <f t="shared" si="11"/>
        <v>52.16</v>
      </c>
      <c r="R52" s="259">
        <f t="shared" si="11"/>
        <v>52.16</v>
      </c>
      <c r="S52" s="259">
        <f t="shared" si="11"/>
        <v>52.16</v>
      </c>
      <c r="T52" s="259">
        <f t="shared" si="13"/>
        <v>21.733333333333334</v>
      </c>
      <c r="U52" s="259"/>
      <c r="V52" s="260"/>
      <c r="W52" s="333"/>
      <c r="X52" s="260"/>
      <c r="Y52" s="260"/>
      <c r="Z52" s="260"/>
      <c r="AA52" s="260"/>
      <c r="AB52" s="260">
        <f t="shared" si="12"/>
        <v>208.64</v>
      </c>
    </row>
    <row r="53" spans="2:28" ht="17.25" customHeight="1" x14ac:dyDescent="0.3">
      <c r="B53" s="249" t="s">
        <v>543</v>
      </c>
      <c r="C53" s="250"/>
      <c r="D53" s="250" t="s">
        <v>473</v>
      </c>
      <c r="E53" s="250"/>
      <c r="F53" s="240"/>
      <c r="G53" s="240" t="s">
        <v>495</v>
      </c>
      <c r="H53" s="251" t="s">
        <v>556</v>
      </c>
      <c r="I53" s="252" t="s">
        <v>527</v>
      </c>
      <c r="J53" s="253">
        <v>208.63</v>
      </c>
      <c r="K53" s="254">
        <v>0.25</v>
      </c>
      <c r="L53" s="255"/>
      <c r="M53" s="256"/>
      <c r="N53" s="256"/>
      <c r="O53" s="256"/>
      <c r="P53" s="256">
        <f t="shared" si="10"/>
        <v>30.425208333333334</v>
      </c>
      <c r="Q53" s="256">
        <f t="shared" si="11"/>
        <v>52.157499999999999</v>
      </c>
      <c r="R53" s="259">
        <f t="shared" si="11"/>
        <v>52.157499999999999</v>
      </c>
      <c r="S53" s="259">
        <f t="shared" si="11"/>
        <v>52.157499999999999</v>
      </c>
      <c r="T53" s="259">
        <f t="shared" si="13"/>
        <v>21.732291666666669</v>
      </c>
      <c r="U53" s="259"/>
      <c r="V53" s="260"/>
      <c r="W53" s="333"/>
      <c r="X53" s="260"/>
      <c r="Y53" s="260"/>
      <c r="Z53" s="260"/>
      <c r="AA53" s="260"/>
      <c r="AB53" s="260">
        <f t="shared" si="12"/>
        <v>208.63</v>
      </c>
    </row>
    <row r="54" spans="2:28" ht="17.25" customHeight="1" x14ac:dyDescent="0.3">
      <c r="B54" s="239" t="s">
        <v>543</v>
      </c>
      <c r="C54" s="250"/>
      <c r="D54" s="250" t="s">
        <v>473</v>
      </c>
      <c r="E54" s="250"/>
      <c r="F54" s="240"/>
      <c r="G54" s="240" t="s">
        <v>495</v>
      </c>
      <c r="H54" s="251" t="s">
        <v>557</v>
      </c>
      <c r="I54" s="252" t="s">
        <v>527</v>
      </c>
      <c r="J54" s="253">
        <v>208.63</v>
      </c>
      <c r="K54" s="254">
        <v>0.25</v>
      </c>
      <c r="L54" s="255"/>
      <c r="M54" s="256"/>
      <c r="N54" s="256"/>
      <c r="O54" s="256"/>
      <c r="P54" s="256">
        <f t="shared" si="10"/>
        <v>30.425208333333334</v>
      </c>
      <c r="Q54" s="256">
        <f t="shared" si="11"/>
        <v>52.157499999999999</v>
      </c>
      <c r="R54" s="259">
        <f t="shared" si="11"/>
        <v>52.157499999999999</v>
      </c>
      <c r="S54" s="259">
        <f t="shared" si="11"/>
        <v>52.157499999999999</v>
      </c>
      <c r="T54" s="259">
        <f t="shared" si="13"/>
        <v>21.732291666666669</v>
      </c>
      <c r="U54" s="259"/>
      <c r="V54" s="260"/>
      <c r="W54" s="333"/>
      <c r="X54" s="260"/>
      <c r="Y54" s="260"/>
      <c r="Z54" s="260"/>
      <c r="AA54" s="260"/>
      <c r="AB54" s="260">
        <f t="shared" si="12"/>
        <v>208.63</v>
      </c>
    </row>
    <row r="55" spans="2:28" ht="17.25" customHeight="1" x14ac:dyDescent="0.3">
      <c r="B55" s="249" t="s">
        <v>558</v>
      </c>
      <c r="C55" s="250"/>
      <c r="D55" s="250" t="s">
        <v>473</v>
      </c>
      <c r="E55" s="250"/>
      <c r="F55" s="240"/>
      <c r="G55" s="240" t="s">
        <v>559</v>
      </c>
      <c r="H55" s="251" t="s">
        <v>560</v>
      </c>
      <c r="I55" s="252" t="s">
        <v>561</v>
      </c>
      <c r="J55" s="253">
        <v>1872.31</v>
      </c>
      <c r="K55" s="254">
        <v>0.25</v>
      </c>
      <c r="L55" s="255"/>
      <c r="M55" s="256"/>
      <c r="N55" s="256"/>
      <c r="O55" s="256"/>
      <c r="P55" s="256">
        <f>J55*K55/12*5</f>
        <v>195.03229166666668</v>
      </c>
      <c r="Q55" s="256">
        <f t="shared" si="11"/>
        <v>468.07749999999999</v>
      </c>
      <c r="R55" s="259">
        <f t="shared" si="11"/>
        <v>468.07749999999999</v>
      </c>
      <c r="S55" s="259">
        <f t="shared" si="11"/>
        <v>468.07749999999999</v>
      </c>
      <c r="T55" s="259">
        <f>$J55*$K55/12*7</f>
        <v>273.04520833333333</v>
      </c>
      <c r="U55" s="259"/>
      <c r="V55" s="260"/>
      <c r="W55" s="333"/>
      <c r="X55" s="260"/>
      <c r="Y55" s="260"/>
      <c r="Z55" s="260"/>
      <c r="AA55" s="260"/>
      <c r="AB55" s="260">
        <f t="shared" si="12"/>
        <v>1872.31</v>
      </c>
    </row>
    <row r="56" spans="2:28" ht="17.25" customHeight="1" x14ac:dyDescent="0.3">
      <c r="B56" s="249" t="s">
        <v>558</v>
      </c>
      <c r="C56" s="250"/>
      <c r="D56" s="250" t="s">
        <v>473</v>
      </c>
      <c r="E56" s="250"/>
      <c r="F56" s="240"/>
      <c r="G56" s="240" t="s">
        <v>474</v>
      </c>
      <c r="H56" s="251" t="s">
        <v>562</v>
      </c>
      <c r="I56" s="252" t="s">
        <v>545</v>
      </c>
      <c r="J56" s="253">
        <v>850.99</v>
      </c>
      <c r="K56" s="254">
        <v>0.25</v>
      </c>
      <c r="L56" s="255"/>
      <c r="M56" s="256"/>
      <c r="N56" s="256"/>
      <c r="O56" s="256"/>
      <c r="P56" s="256">
        <f>J56*K56/12*5</f>
        <v>88.644791666666677</v>
      </c>
      <c r="Q56" s="256">
        <f t="shared" si="11"/>
        <v>212.7475</v>
      </c>
      <c r="R56" s="259">
        <f t="shared" si="11"/>
        <v>212.7475</v>
      </c>
      <c r="S56" s="259">
        <f t="shared" si="11"/>
        <v>212.7475</v>
      </c>
      <c r="T56" s="259">
        <f>$J56*$K56/12*7</f>
        <v>124.10270833333334</v>
      </c>
      <c r="U56" s="259"/>
      <c r="V56" s="260"/>
      <c r="W56" s="333"/>
      <c r="X56" s="260"/>
      <c r="Y56" s="260"/>
      <c r="Z56" s="260"/>
      <c r="AA56" s="260"/>
      <c r="AB56" s="260">
        <f t="shared" si="12"/>
        <v>850.99</v>
      </c>
    </row>
    <row r="57" spans="2:28" ht="17.25" customHeight="1" x14ac:dyDescent="0.3">
      <c r="B57" s="249" t="s">
        <v>558</v>
      </c>
      <c r="C57" s="250"/>
      <c r="D57" s="250" t="s">
        <v>473</v>
      </c>
      <c r="E57" s="250"/>
      <c r="F57" s="240"/>
      <c r="G57" s="240" t="s">
        <v>474</v>
      </c>
      <c r="H57" s="251" t="s">
        <v>563</v>
      </c>
      <c r="I57" s="252" t="s">
        <v>545</v>
      </c>
      <c r="J57" s="253">
        <v>850.98</v>
      </c>
      <c r="K57" s="254">
        <v>0.25</v>
      </c>
      <c r="L57" s="255"/>
      <c r="M57" s="256"/>
      <c r="N57" s="256"/>
      <c r="O57" s="256"/>
      <c r="P57" s="256">
        <f>J57*K57/12*5</f>
        <v>88.643750000000011</v>
      </c>
      <c r="Q57" s="256">
        <f t="shared" si="11"/>
        <v>212.745</v>
      </c>
      <c r="R57" s="259">
        <f t="shared" si="11"/>
        <v>212.745</v>
      </c>
      <c r="S57" s="259">
        <f t="shared" si="11"/>
        <v>212.745</v>
      </c>
      <c r="T57" s="259">
        <f>$J57*$K57/12*7</f>
        <v>124.10125000000001</v>
      </c>
      <c r="U57" s="259"/>
      <c r="V57" s="260"/>
      <c r="W57" s="333"/>
      <c r="X57" s="260"/>
      <c r="Y57" s="260"/>
      <c r="Z57" s="260"/>
      <c r="AA57" s="260"/>
      <c r="AB57" s="260">
        <f t="shared" si="12"/>
        <v>850.98</v>
      </c>
    </row>
    <row r="58" spans="2:28" ht="17.25" customHeight="1" x14ac:dyDescent="0.3">
      <c r="B58" s="249" t="s">
        <v>558</v>
      </c>
      <c r="C58" s="250"/>
      <c r="D58" s="250" t="s">
        <v>473</v>
      </c>
      <c r="E58" s="250"/>
      <c r="F58" s="240"/>
      <c r="G58" s="240" t="s">
        <v>495</v>
      </c>
      <c r="H58" s="251" t="s">
        <v>564</v>
      </c>
      <c r="I58" s="252" t="s">
        <v>527</v>
      </c>
      <c r="J58" s="253">
        <v>208.64</v>
      </c>
      <c r="K58" s="254">
        <v>0.25</v>
      </c>
      <c r="L58" s="255"/>
      <c r="M58" s="256"/>
      <c r="N58" s="256"/>
      <c r="O58" s="256"/>
      <c r="P58" s="256">
        <f>J58*K58/12*5</f>
        <v>21.733333333333334</v>
      </c>
      <c r="Q58" s="256">
        <f t="shared" si="11"/>
        <v>52.16</v>
      </c>
      <c r="R58" s="259">
        <f>$J58*$K58</f>
        <v>52.16</v>
      </c>
      <c r="S58" s="259">
        <f>$J58*$K58</f>
        <v>52.16</v>
      </c>
      <c r="T58" s="259">
        <f>$J58*$K58/12*7</f>
        <v>30.426666666666666</v>
      </c>
      <c r="U58" s="259"/>
      <c r="V58" s="260"/>
      <c r="W58" s="333"/>
      <c r="X58" s="260"/>
      <c r="Y58" s="260"/>
      <c r="Z58" s="260"/>
      <c r="AA58" s="260"/>
      <c r="AB58" s="260">
        <f t="shared" si="12"/>
        <v>208.64</v>
      </c>
    </row>
    <row r="59" spans="2:28" ht="17.25" customHeight="1" x14ac:dyDescent="0.3">
      <c r="B59" s="249" t="s">
        <v>558</v>
      </c>
      <c r="C59" s="250"/>
      <c r="D59" s="250" t="s">
        <v>473</v>
      </c>
      <c r="E59" s="250"/>
      <c r="F59" s="240"/>
      <c r="G59" s="240" t="s">
        <v>495</v>
      </c>
      <c r="H59" s="251" t="s">
        <v>565</v>
      </c>
      <c r="I59" s="252" t="s">
        <v>527</v>
      </c>
      <c r="J59" s="253">
        <v>208.64</v>
      </c>
      <c r="K59" s="254">
        <v>0.25</v>
      </c>
      <c r="L59" s="255"/>
      <c r="M59" s="256"/>
      <c r="N59" s="256"/>
      <c r="O59" s="256"/>
      <c r="P59" s="256">
        <f>J59*K59/12*5</f>
        <v>21.733333333333334</v>
      </c>
      <c r="Q59" s="256">
        <f t="shared" ref="Q59:T74" si="14">$J59*$K59</f>
        <v>52.16</v>
      </c>
      <c r="R59" s="259">
        <f t="shared" si="14"/>
        <v>52.16</v>
      </c>
      <c r="S59" s="259">
        <f t="shared" si="14"/>
        <v>52.16</v>
      </c>
      <c r="T59" s="259">
        <f>$J59*$K59/12*7</f>
        <v>30.426666666666666</v>
      </c>
      <c r="U59" s="259"/>
      <c r="V59" s="260"/>
      <c r="W59" s="333"/>
      <c r="X59" s="260"/>
      <c r="Y59" s="260"/>
      <c r="Z59" s="260"/>
      <c r="AA59" s="260"/>
      <c r="AB59" s="260">
        <f t="shared" si="12"/>
        <v>208.64</v>
      </c>
    </row>
    <row r="60" spans="2:28" ht="17.25" customHeight="1" x14ac:dyDescent="0.3">
      <c r="B60" s="249" t="s">
        <v>566</v>
      </c>
      <c r="C60" s="250"/>
      <c r="D60" s="250" t="s">
        <v>473</v>
      </c>
      <c r="E60" s="250"/>
      <c r="F60" s="240"/>
      <c r="G60" s="240" t="s">
        <v>474</v>
      </c>
      <c r="H60" s="251" t="s">
        <v>567</v>
      </c>
      <c r="I60" s="252" t="s">
        <v>545</v>
      </c>
      <c r="J60" s="253">
        <v>838.85</v>
      </c>
      <c r="K60" s="254">
        <v>0.25</v>
      </c>
      <c r="L60" s="255"/>
      <c r="M60" s="256"/>
      <c r="N60" s="256"/>
      <c r="O60" s="256"/>
      <c r="P60" s="256">
        <f>J60*K60/12*3</f>
        <v>52.428125000000001</v>
      </c>
      <c r="Q60" s="256">
        <f t="shared" si="14"/>
        <v>209.71250000000001</v>
      </c>
      <c r="R60" s="259">
        <f t="shared" si="14"/>
        <v>209.71250000000001</v>
      </c>
      <c r="S60" s="259">
        <f t="shared" si="14"/>
        <v>209.71250000000001</v>
      </c>
      <c r="T60" s="259">
        <f>$J60*$K60/12*9</f>
        <v>157.28437500000001</v>
      </c>
      <c r="U60" s="259"/>
      <c r="V60" s="260"/>
      <c r="W60" s="333"/>
      <c r="X60" s="260"/>
      <c r="Y60" s="260"/>
      <c r="Z60" s="260"/>
      <c r="AA60" s="260"/>
      <c r="AB60" s="260">
        <f t="shared" si="12"/>
        <v>838.84999999999991</v>
      </c>
    </row>
    <row r="61" spans="2:28" ht="17.25" customHeight="1" x14ac:dyDescent="0.3">
      <c r="B61" s="339" t="s">
        <v>566</v>
      </c>
      <c r="C61" s="307"/>
      <c r="D61" s="307" t="s">
        <v>473</v>
      </c>
      <c r="E61" s="307"/>
      <c r="F61" s="307"/>
      <c r="G61" s="307" t="s">
        <v>474</v>
      </c>
      <c r="H61" s="340" t="s">
        <v>568</v>
      </c>
      <c r="I61" s="341" t="s">
        <v>545</v>
      </c>
      <c r="J61" s="342">
        <v>838.85</v>
      </c>
      <c r="K61" s="343">
        <v>0.25</v>
      </c>
      <c r="L61" s="344"/>
      <c r="M61" s="345"/>
      <c r="N61" s="345"/>
      <c r="O61" s="345"/>
      <c r="P61" s="345">
        <f>J61*K61/12*3</f>
        <v>52.428125000000001</v>
      </c>
      <c r="Q61" s="345">
        <f t="shared" si="14"/>
        <v>209.71250000000001</v>
      </c>
      <c r="R61" s="346">
        <f t="shared" si="14"/>
        <v>209.71250000000001</v>
      </c>
      <c r="S61" s="346">
        <f t="shared" si="14"/>
        <v>209.71250000000001</v>
      </c>
      <c r="T61" s="346">
        <f>$J61*$K61/12*9</f>
        <v>157.28437500000001</v>
      </c>
      <c r="U61" s="346"/>
      <c r="V61" s="347"/>
      <c r="W61" s="348"/>
      <c r="X61" s="347"/>
      <c r="Y61" s="347"/>
      <c r="Z61" s="347"/>
      <c r="AA61" s="347"/>
      <c r="AB61" s="347">
        <f t="shared" si="12"/>
        <v>838.84999999999991</v>
      </c>
    </row>
    <row r="62" spans="2:28" ht="17.25" customHeight="1" x14ac:dyDescent="0.3">
      <c r="B62" s="239" t="s">
        <v>569</v>
      </c>
      <c r="C62" s="240"/>
      <c r="D62" s="240" t="s">
        <v>473</v>
      </c>
      <c r="E62" s="258"/>
      <c r="F62" s="258"/>
      <c r="G62" s="240" t="s">
        <v>474</v>
      </c>
      <c r="H62" s="261" t="s">
        <v>570</v>
      </c>
      <c r="I62" s="242" t="s">
        <v>571</v>
      </c>
      <c r="J62" s="243">
        <v>867.98</v>
      </c>
      <c r="K62" s="244">
        <v>0.25</v>
      </c>
      <c r="L62" s="245"/>
      <c r="M62" s="246"/>
      <c r="N62" s="246"/>
      <c r="O62" s="246"/>
      <c r="P62" s="246"/>
      <c r="Q62" s="246">
        <f>$J62*$K62/12*8</f>
        <v>144.66333333333333</v>
      </c>
      <c r="R62" s="247">
        <f t="shared" si="14"/>
        <v>216.995</v>
      </c>
      <c r="S62" s="247">
        <f t="shared" si="14"/>
        <v>216.995</v>
      </c>
      <c r="T62" s="247">
        <f t="shared" si="14"/>
        <v>216.995</v>
      </c>
      <c r="U62" s="247">
        <f>$J62*$K62/12*4</f>
        <v>72.331666666666663</v>
      </c>
      <c r="V62" s="248"/>
      <c r="W62" s="332"/>
      <c r="X62" s="248"/>
      <c r="Y62" s="248"/>
      <c r="Z62" s="248"/>
      <c r="AA62" s="248"/>
      <c r="AB62" s="248">
        <f t="shared" ref="AB62:AB90" si="15">SUM(O62:U62)</f>
        <v>867.98</v>
      </c>
    </row>
    <row r="63" spans="2:28" ht="17.25" customHeight="1" x14ac:dyDescent="0.3">
      <c r="B63" s="249" t="s">
        <v>572</v>
      </c>
      <c r="C63" s="250"/>
      <c r="D63" s="250" t="s">
        <v>473</v>
      </c>
      <c r="E63" s="250"/>
      <c r="F63" s="240"/>
      <c r="G63" s="240" t="s">
        <v>474</v>
      </c>
      <c r="H63" s="251" t="s">
        <v>573</v>
      </c>
      <c r="I63" s="252" t="s">
        <v>571</v>
      </c>
      <c r="J63" s="253">
        <v>867.98</v>
      </c>
      <c r="K63" s="254">
        <v>0.25</v>
      </c>
      <c r="L63" s="255"/>
      <c r="M63" s="256"/>
      <c r="N63" s="256"/>
      <c r="O63" s="256"/>
      <c r="P63" s="256"/>
      <c r="Q63" s="256">
        <f>$J63*$K63/12*7</f>
        <v>126.58041666666666</v>
      </c>
      <c r="R63" s="259">
        <f t="shared" si="14"/>
        <v>216.995</v>
      </c>
      <c r="S63" s="259">
        <f t="shared" si="14"/>
        <v>216.995</v>
      </c>
      <c r="T63" s="259">
        <f t="shared" si="14"/>
        <v>216.995</v>
      </c>
      <c r="U63" s="259">
        <f t="shared" ref="U63:U82" si="16">$J63*$K63/12*5</f>
        <v>90.414583333333326</v>
      </c>
      <c r="V63" s="260"/>
      <c r="W63" s="333"/>
      <c r="X63" s="260"/>
      <c r="Y63" s="260"/>
      <c r="Z63" s="260"/>
      <c r="AA63" s="260"/>
      <c r="AB63" s="260">
        <f t="shared" si="15"/>
        <v>867.98</v>
      </c>
    </row>
    <row r="64" spans="2:28" ht="17.25" customHeight="1" x14ac:dyDescent="0.3">
      <c r="B64" s="249" t="s">
        <v>572</v>
      </c>
      <c r="C64" s="250"/>
      <c r="D64" s="250" t="s">
        <v>473</v>
      </c>
      <c r="E64" s="250"/>
      <c r="F64" s="240"/>
      <c r="G64" s="240" t="s">
        <v>474</v>
      </c>
      <c r="H64" s="251" t="s">
        <v>574</v>
      </c>
      <c r="I64" s="252" t="s">
        <v>571</v>
      </c>
      <c r="J64" s="253">
        <v>867.98</v>
      </c>
      <c r="K64" s="254">
        <v>0.25</v>
      </c>
      <c r="L64" s="255"/>
      <c r="M64" s="256"/>
      <c r="N64" s="256"/>
      <c r="O64" s="256"/>
      <c r="P64" s="256"/>
      <c r="Q64" s="256">
        <f t="shared" ref="Q64:Q82" si="17">$J64*$K64/12*7</f>
        <v>126.58041666666666</v>
      </c>
      <c r="R64" s="259">
        <f t="shared" si="14"/>
        <v>216.995</v>
      </c>
      <c r="S64" s="259">
        <f t="shared" si="14"/>
        <v>216.995</v>
      </c>
      <c r="T64" s="259">
        <f t="shared" si="14"/>
        <v>216.995</v>
      </c>
      <c r="U64" s="259">
        <f t="shared" si="16"/>
        <v>90.414583333333326</v>
      </c>
      <c r="V64" s="260"/>
      <c r="W64" s="333"/>
      <c r="X64" s="260"/>
      <c r="Y64" s="260"/>
      <c r="Z64" s="260"/>
      <c r="AA64" s="260"/>
      <c r="AB64" s="260">
        <f t="shared" si="15"/>
        <v>867.98</v>
      </c>
    </row>
    <row r="65" spans="2:28" ht="17.25" customHeight="1" x14ac:dyDescent="0.3">
      <c r="B65" s="249" t="s">
        <v>572</v>
      </c>
      <c r="C65" s="250"/>
      <c r="D65" s="250" t="s">
        <v>473</v>
      </c>
      <c r="E65" s="250"/>
      <c r="F65" s="240"/>
      <c r="G65" s="240" t="s">
        <v>474</v>
      </c>
      <c r="H65" s="251" t="s">
        <v>575</v>
      </c>
      <c r="I65" s="252" t="s">
        <v>571</v>
      </c>
      <c r="J65" s="253">
        <v>867.98</v>
      </c>
      <c r="K65" s="254">
        <v>0.25</v>
      </c>
      <c r="L65" s="255"/>
      <c r="M65" s="256"/>
      <c r="N65" s="256"/>
      <c r="O65" s="256"/>
      <c r="P65" s="256"/>
      <c r="Q65" s="256">
        <f t="shared" si="17"/>
        <v>126.58041666666666</v>
      </c>
      <c r="R65" s="259">
        <f t="shared" si="14"/>
        <v>216.995</v>
      </c>
      <c r="S65" s="259">
        <f t="shared" si="14"/>
        <v>216.995</v>
      </c>
      <c r="T65" s="259">
        <f t="shared" si="14"/>
        <v>216.995</v>
      </c>
      <c r="U65" s="259">
        <f t="shared" si="16"/>
        <v>90.414583333333326</v>
      </c>
      <c r="V65" s="260"/>
      <c r="W65" s="333"/>
      <c r="X65" s="260"/>
      <c r="Y65" s="260"/>
      <c r="Z65" s="260"/>
      <c r="AA65" s="260"/>
      <c r="AB65" s="260">
        <f t="shared" si="15"/>
        <v>867.98</v>
      </c>
    </row>
    <row r="66" spans="2:28" ht="17.25" customHeight="1" x14ac:dyDescent="0.3">
      <c r="B66" s="249" t="s">
        <v>572</v>
      </c>
      <c r="C66" s="250"/>
      <c r="D66" s="250" t="s">
        <v>473</v>
      </c>
      <c r="E66" s="250"/>
      <c r="F66" s="240"/>
      <c r="G66" s="240" t="s">
        <v>474</v>
      </c>
      <c r="H66" s="251" t="s">
        <v>576</v>
      </c>
      <c r="I66" s="252" t="s">
        <v>571</v>
      </c>
      <c r="J66" s="253">
        <v>867.98</v>
      </c>
      <c r="K66" s="254">
        <v>0.25</v>
      </c>
      <c r="L66" s="255"/>
      <c r="M66" s="256"/>
      <c r="N66" s="256"/>
      <c r="O66" s="256"/>
      <c r="P66" s="256"/>
      <c r="Q66" s="256">
        <f t="shared" si="17"/>
        <v>126.58041666666666</v>
      </c>
      <c r="R66" s="259">
        <f t="shared" si="14"/>
        <v>216.995</v>
      </c>
      <c r="S66" s="259">
        <f t="shared" si="14"/>
        <v>216.995</v>
      </c>
      <c r="T66" s="259">
        <f t="shared" si="14"/>
        <v>216.995</v>
      </c>
      <c r="U66" s="259">
        <f t="shared" si="16"/>
        <v>90.414583333333326</v>
      </c>
      <c r="V66" s="260"/>
      <c r="W66" s="333"/>
      <c r="X66" s="260"/>
      <c r="Y66" s="260"/>
      <c r="Z66" s="260"/>
      <c r="AA66" s="260"/>
      <c r="AB66" s="260">
        <f t="shared" si="15"/>
        <v>867.98</v>
      </c>
    </row>
    <row r="67" spans="2:28" ht="17.25" customHeight="1" x14ac:dyDescent="0.3">
      <c r="B67" s="249" t="s">
        <v>572</v>
      </c>
      <c r="C67" s="250"/>
      <c r="D67" s="250" t="s">
        <v>473</v>
      </c>
      <c r="E67" s="250"/>
      <c r="F67" s="240"/>
      <c r="G67" s="240" t="s">
        <v>474</v>
      </c>
      <c r="H67" s="251" t="s">
        <v>577</v>
      </c>
      <c r="I67" s="252" t="s">
        <v>571</v>
      </c>
      <c r="J67" s="253">
        <v>867.98</v>
      </c>
      <c r="K67" s="254">
        <v>0.25</v>
      </c>
      <c r="L67" s="255"/>
      <c r="M67" s="256"/>
      <c r="N67" s="256"/>
      <c r="O67" s="256"/>
      <c r="P67" s="256"/>
      <c r="Q67" s="256">
        <f t="shared" si="17"/>
        <v>126.58041666666666</v>
      </c>
      <c r="R67" s="259">
        <f t="shared" si="14"/>
        <v>216.995</v>
      </c>
      <c r="S67" s="259">
        <f t="shared" si="14"/>
        <v>216.995</v>
      </c>
      <c r="T67" s="259">
        <f t="shared" si="14"/>
        <v>216.995</v>
      </c>
      <c r="U67" s="259">
        <f t="shared" si="16"/>
        <v>90.414583333333326</v>
      </c>
      <c r="V67" s="260"/>
      <c r="W67" s="333"/>
      <c r="X67" s="260"/>
      <c r="Y67" s="260"/>
      <c r="Z67" s="260"/>
      <c r="AA67" s="260"/>
      <c r="AB67" s="260">
        <f t="shared" si="15"/>
        <v>867.98</v>
      </c>
    </row>
    <row r="68" spans="2:28" ht="17.25" customHeight="1" x14ac:dyDescent="0.3">
      <c r="B68" s="249" t="s">
        <v>572</v>
      </c>
      <c r="C68" s="250"/>
      <c r="D68" s="250" t="s">
        <v>473</v>
      </c>
      <c r="E68" s="250"/>
      <c r="F68" s="240"/>
      <c r="G68" s="240" t="s">
        <v>474</v>
      </c>
      <c r="H68" s="251" t="s">
        <v>578</v>
      </c>
      <c r="I68" s="252" t="s">
        <v>571</v>
      </c>
      <c r="J68" s="253">
        <v>867.98</v>
      </c>
      <c r="K68" s="254">
        <v>0.25</v>
      </c>
      <c r="L68" s="255"/>
      <c r="M68" s="256"/>
      <c r="N68" s="256"/>
      <c r="O68" s="256"/>
      <c r="P68" s="256"/>
      <c r="Q68" s="256">
        <f t="shared" si="17"/>
        <v>126.58041666666666</v>
      </c>
      <c r="R68" s="259">
        <f t="shared" si="14"/>
        <v>216.995</v>
      </c>
      <c r="S68" s="259">
        <f t="shared" si="14"/>
        <v>216.995</v>
      </c>
      <c r="T68" s="259">
        <f t="shared" si="14"/>
        <v>216.995</v>
      </c>
      <c r="U68" s="259">
        <f t="shared" si="16"/>
        <v>90.414583333333326</v>
      </c>
      <c r="V68" s="260"/>
      <c r="W68" s="333"/>
      <c r="X68" s="260"/>
      <c r="Y68" s="260"/>
      <c r="Z68" s="260"/>
      <c r="AA68" s="260"/>
      <c r="AB68" s="260">
        <f t="shared" si="15"/>
        <v>867.98</v>
      </c>
    </row>
    <row r="69" spans="2:28" ht="17.25" customHeight="1" x14ac:dyDescent="0.3">
      <c r="B69" s="249" t="s">
        <v>572</v>
      </c>
      <c r="C69" s="250"/>
      <c r="D69" s="250" t="s">
        <v>473</v>
      </c>
      <c r="E69" s="250"/>
      <c r="F69" s="240"/>
      <c r="G69" s="240" t="s">
        <v>474</v>
      </c>
      <c r="H69" s="251" t="s">
        <v>579</v>
      </c>
      <c r="I69" s="252" t="s">
        <v>571</v>
      </c>
      <c r="J69" s="253">
        <v>867.98</v>
      </c>
      <c r="K69" s="254">
        <v>0.25</v>
      </c>
      <c r="L69" s="255"/>
      <c r="M69" s="256"/>
      <c r="N69" s="256"/>
      <c r="O69" s="256"/>
      <c r="P69" s="256"/>
      <c r="Q69" s="256">
        <f t="shared" si="17"/>
        <v>126.58041666666666</v>
      </c>
      <c r="R69" s="259">
        <f t="shared" si="14"/>
        <v>216.995</v>
      </c>
      <c r="S69" s="259">
        <f t="shared" si="14"/>
        <v>216.995</v>
      </c>
      <c r="T69" s="259">
        <f t="shared" si="14"/>
        <v>216.995</v>
      </c>
      <c r="U69" s="259">
        <f t="shared" si="16"/>
        <v>90.414583333333326</v>
      </c>
      <c r="V69" s="260"/>
      <c r="W69" s="333"/>
      <c r="X69" s="260"/>
      <c r="Y69" s="260"/>
      <c r="Z69" s="260"/>
      <c r="AA69" s="260"/>
      <c r="AB69" s="260">
        <f t="shared" si="15"/>
        <v>867.98</v>
      </c>
    </row>
    <row r="70" spans="2:28" ht="17.25" customHeight="1" x14ac:dyDescent="0.3">
      <c r="B70" s="249" t="s">
        <v>572</v>
      </c>
      <c r="C70" s="250"/>
      <c r="D70" s="250" t="s">
        <v>473</v>
      </c>
      <c r="E70" s="250"/>
      <c r="F70" s="240"/>
      <c r="G70" s="240" t="s">
        <v>474</v>
      </c>
      <c r="H70" s="251" t="s">
        <v>580</v>
      </c>
      <c r="I70" s="252" t="s">
        <v>571</v>
      </c>
      <c r="J70" s="253">
        <v>867.98</v>
      </c>
      <c r="K70" s="254">
        <v>0.25</v>
      </c>
      <c r="L70" s="255"/>
      <c r="M70" s="256"/>
      <c r="N70" s="256"/>
      <c r="O70" s="256"/>
      <c r="P70" s="256"/>
      <c r="Q70" s="256">
        <f t="shared" si="17"/>
        <v>126.58041666666666</v>
      </c>
      <c r="R70" s="259">
        <f t="shared" si="14"/>
        <v>216.995</v>
      </c>
      <c r="S70" s="259">
        <f t="shared" si="14"/>
        <v>216.995</v>
      </c>
      <c r="T70" s="259">
        <f t="shared" si="14"/>
        <v>216.995</v>
      </c>
      <c r="U70" s="259">
        <f t="shared" si="16"/>
        <v>90.414583333333326</v>
      </c>
      <c r="V70" s="260"/>
      <c r="W70" s="333"/>
      <c r="X70" s="260"/>
      <c r="Y70" s="260"/>
      <c r="Z70" s="260"/>
      <c r="AA70" s="260"/>
      <c r="AB70" s="260">
        <f t="shared" si="15"/>
        <v>867.98</v>
      </c>
    </row>
    <row r="71" spans="2:28" ht="17.25" customHeight="1" x14ac:dyDescent="0.3">
      <c r="B71" s="249" t="s">
        <v>572</v>
      </c>
      <c r="C71" s="250"/>
      <c r="D71" s="250" t="s">
        <v>473</v>
      </c>
      <c r="E71" s="250"/>
      <c r="F71" s="240"/>
      <c r="G71" s="240" t="s">
        <v>474</v>
      </c>
      <c r="H71" s="251" t="s">
        <v>581</v>
      </c>
      <c r="I71" s="252" t="s">
        <v>571</v>
      </c>
      <c r="J71" s="253">
        <v>867.98</v>
      </c>
      <c r="K71" s="254">
        <v>0.25</v>
      </c>
      <c r="L71" s="255"/>
      <c r="M71" s="256"/>
      <c r="N71" s="256"/>
      <c r="O71" s="256"/>
      <c r="P71" s="256"/>
      <c r="Q71" s="256">
        <f t="shared" si="17"/>
        <v>126.58041666666666</v>
      </c>
      <c r="R71" s="259">
        <f t="shared" si="14"/>
        <v>216.995</v>
      </c>
      <c r="S71" s="259">
        <f t="shared" si="14"/>
        <v>216.995</v>
      </c>
      <c r="T71" s="259">
        <f t="shared" si="14"/>
        <v>216.995</v>
      </c>
      <c r="U71" s="259">
        <f t="shared" si="16"/>
        <v>90.414583333333326</v>
      </c>
      <c r="V71" s="260"/>
      <c r="W71" s="333"/>
      <c r="X71" s="260"/>
      <c r="Y71" s="260"/>
      <c r="Z71" s="260"/>
      <c r="AA71" s="260"/>
      <c r="AB71" s="260">
        <f t="shared" si="15"/>
        <v>867.98</v>
      </c>
    </row>
    <row r="72" spans="2:28" ht="17.25" customHeight="1" x14ac:dyDescent="0.3">
      <c r="B72" s="249" t="s">
        <v>572</v>
      </c>
      <c r="C72" s="250"/>
      <c r="D72" s="250" t="s">
        <v>473</v>
      </c>
      <c r="E72" s="250"/>
      <c r="F72" s="240"/>
      <c r="G72" s="240" t="s">
        <v>474</v>
      </c>
      <c r="H72" s="251" t="s">
        <v>582</v>
      </c>
      <c r="I72" s="252" t="s">
        <v>571</v>
      </c>
      <c r="J72" s="253">
        <v>867.98</v>
      </c>
      <c r="K72" s="254">
        <v>0.25</v>
      </c>
      <c r="L72" s="255"/>
      <c r="M72" s="256"/>
      <c r="N72" s="256"/>
      <c r="O72" s="256"/>
      <c r="P72" s="256"/>
      <c r="Q72" s="256">
        <f t="shared" si="17"/>
        <v>126.58041666666666</v>
      </c>
      <c r="R72" s="259">
        <f t="shared" si="14"/>
        <v>216.995</v>
      </c>
      <c r="S72" s="259">
        <f t="shared" si="14"/>
        <v>216.995</v>
      </c>
      <c r="T72" s="259">
        <f t="shared" si="14"/>
        <v>216.995</v>
      </c>
      <c r="U72" s="259">
        <f t="shared" si="16"/>
        <v>90.414583333333326</v>
      </c>
      <c r="V72" s="260"/>
      <c r="W72" s="333"/>
      <c r="X72" s="260"/>
      <c r="Y72" s="260"/>
      <c r="Z72" s="260"/>
      <c r="AA72" s="260"/>
      <c r="AB72" s="260">
        <f t="shared" si="15"/>
        <v>867.98</v>
      </c>
    </row>
    <row r="73" spans="2:28" ht="17.25" customHeight="1" x14ac:dyDescent="0.3">
      <c r="B73" s="249" t="s">
        <v>572</v>
      </c>
      <c r="C73" s="250"/>
      <c r="D73" s="250" t="s">
        <v>473</v>
      </c>
      <c r="E73" s="250"/>
      <c r="F73" s="240"/>
      <c r="G73" s="240" t="s">
        <v>474</v>
      </c>
      <c r="H73" s="251" t="s">
        <v>583</v>
      </c>
      <c r="I73" s="252" t="s">
        <v>571</v>
      </c>
      <c r="J73" s="253">
        <v>867.98</v>
      </c>
      <c r="K73" s="254">
        <v>0.25</v>
      </c>
      <c r="L73" s="255"/>
      <c r="M73" s="256"/>
      <c r="N73" s="256"/>
      <c r="O73" s="256"/>
      <c r="P73" s="256"/>
      <c r="Q73" s="256">
        <f t="shared" si="17"/>
        <v>126.58041666666666</v>
      </c>
      <c r="R73" s="259">
        <f t="shared" si="14"/>
        <v>216.995</v>
      </c>
      <c r="S73" s="259">
        <f t="shared" si="14"/>
        <v>216.995</v>
      </c>
      <c r="T73" s="259">
        <f t="shared" si="14"/>
        <v>216.995</v>
      </c>
      <c r="U73" s="259">
        <f t="shared" si="16"/>
        <v>90.414583333333326</v>
      </c>
      <c r="V73" s="260"/>
      <c r="W73" s="333"/>
      <c r="X73" s="260"/>
      <c r="Y73" s="260"/>
      <c r="Z73" s="260"/>
      <c r="AA73" s="260"/>
      <c r="AB73" s="260">
        <f t="shared" si="15"/>
        <v>867.98</v>
      </c>
    </row>
    <row r="74" spans="2:28" ht="17.25" customHeight="1" x14ac:dyDescent="0.3">
      <c r="B74" s="249" t="s">
        <v>572</v>
      </c>
      <c r="C74" s="250"/>
      <c r="D74" s="250" t="s">
        <v>473</v>
      </c>
      <c r="E74" s="250"/>
      <c r="F74" s="240"/>
      <c r="G74" s="240" t="s">
        <v>495</v>
      </c>
      <c r="H74" s="251" t="s">
        <v>584</v>
      </c>
      <c r="I74" s="252" t="s">
        <v>527</v>
      </c>
      <c r="J74" s="253">
        <v>207.69</v>
      </c>
      <c r="K74" s="254">
        <v>0.25</v>
      </c>
      <c r="L74" s="255"/>
      <c r="M74" s="256"/>
      <c r="N74" s="256"/>
      <c r="O74" s="256"/>
      <c r="P74" s="256"/>
      <c r="Q74" s="256">
        <f t="shared" si="17"/>
        <v>30.288125000000001</v>
      </c>
      <c r="R74" s="259">
        <f t="shared" si="14"/>
        <v>51.922499999999999</v>
      </c>
      <c r="S74" s="259">
        <f t="shared" si="14"/>
        <v>51.922499999999999</v>
      </c>
      <c r="T74" s="259">
        <f t="shared" si="14"/>
        <v>51.922499999999999</v>
      </c>
      <c r="U74" s="259">
        <f t="shared" si="16"/>
        <v>21.634375000000002</v>
      </c>
      <c r="V74" s="260"/>
      <c r="W74" s="333"/>
      <c r="X74" s="260"/>
      <c r="Y74" s="260"/>
      <c r="Z74" s="260"/>
      <c r="AA74" s="260"/>
      <c r="AB74" s="260">
        <f t="shared" si="15"/>
        <v>207.69000000000003</v>
      </c>
    </row>
    <row r="75" spans="2:28" ht="17.25" customHeight="1" x14ac:dyDescent="0.3">
      <c r="B75" s="249" t="s">
        <v>572</v>
      </c>
      <c r="C75" s="250"/>
      <c r="D75" s="250" t="s">
        <v>473</v>
      </c>
      <c r="E75" s="250"/>
      <c r="F75" s="240"/>
      <c r="G75" s="240" t="s">
        <v>495</v>
      </c>
      <c r="H75" s="251" t="s">
        <v>585</v>
      </c>
      <c r="I75" s="252" t="s">
        <v>527</v>
      </c>
      <c r="J75" s="253">
        <v>207.69</v>
      </c>
      <c r="K75" s="254">
        <v>0.25</v>
      </c>
      <c r="L75" s="255"/>
      <c r="M75" s="256"/>
      <c r="N75" s="256"/>
      <c r="O75" s="256"/>
      <c r="P75" s="256"/>
      <c r="Q75" s="256">
        <f t="shared" si="17"/>
        <v>30.288125000000001</v>
      </c>
      <c r="R75" s="259">
        <f t="shared" ref="R75:U92" si="18">$J75*$K75</f>
        <v>51.922499999999999</v>
      </c>
      <c r="S75" s="259">
        <f t="shared" si="18"/>
        <v>51.922499999999999</v>
      </c>
      <c r="T75" s="259">
        <f t="shared" si="18"/>
        <v>51.922499999999999</v>
      </c>
      <c r="U75" s="259">
        <f t="shared" si="16"/>
        <v>21.634375000000002</v>
      </c>
      <c r="V75" s="260"/>
      <c r="W75" s="333"/>
      <c r="X75" s="260"/>
      <c r="Y75" s="260"/>
      <c r="Z75" s="260"/>
      <c r="AA75" s="260"/>
      <c r="AB75" s="260">
        <f t="shared" si="15"/>
        <v>207.69000000000003</v>
      </c>
    </row>
    <row r="76" spans="2:28" ht="17.25" customHeight="1" x14ac:dyDescent="0.3">
      <c r="B76" s="249" t="s">
        <v>572</v>
      </c>
      <c r="C76" s="250"/>
      <c r="D76" s="250" t="s">
        <v>473</v>
      </c>
      <c r="E76" s="250"/>
      <c r="F76" s="240"/>
      <c r="G76" s="240" t="s">
        <v>495</v>
      </c>
      <c r="H76" s="251" t="s">
        <v>586</v>
      </c>
      <c r="I76" s="252" t="s">
        <v>527</v>
      </c>
      <c r="J76" s="253">
        <v>207.69</v>
      </c>
      <c r="K76" s="254">
        <v>0.25</v>
      </c>
      <c r="L76" s="255"/>
      <c r="M76" s="256"/>
      <c r="N76" s="256"/>
      <c r="O76" s="256"/>
      <c r="P76" s="256"/>
      <c r="Q76" s="256">
        <f t="shared" si="17"/>
        <v>30.288125000000001</v>
      </c>
      <c r="R76" s="259">
        <f t="shared" si="18"/>
        <v>51.922499999999999</v>
      </c>
      <c r="S76" s="259">
        <f t="shared" si="18"/>
        <v>51.922499999999999</v>
      </c>
      <c r="T76" s="259">
        <f t="shared" si="18"/>
        <v>51.922499999999999</v>
      </c>
      <c r="U76" s="259">
        <f t="shared" si="16"/>
        <v>21.634375000000002</v>
      </c>
      <c r="V76" s="260"/>
      <c r="W76" s="333"/>
      <c r="X76" s="260"/>
      <c r="Y76" s="260"/>
      <c r="Z76" s="260"/>
      <c r="AA76" s="260"/>
      <c r="AB76" s="260">
        <f t="shared" si="15"/>
        <v>207.69000000000003</v>
      </c>
    </row>
    <row r="77" spans="2:28" ht="17.25" customHeight="1" x14ac:dyDescent="0.3">
      <c r="B77" s="249" t="s">
        <v>572</v>
      </c>
      <c r="C77" s="250"/>
      <c r="D77" s="250" t="s">
        <v>473</v>
      </c>
      <c r="E77" s="250"/>
      <c r="F77" s="240"/>
      <c r="G77" s="240" t="s">
        <v>495</v>
      </c>
      <c r="H77" s="251" t="s">
        <v>587</v>
      </c>
      <c r="I77" s="252" t="s">
        <v>527</v>
      </c>
      <c r="J77" s="253">
        <v>207.69</v>
      </c>
      <c r="K77" s="254">
        <v>0.25</v>
      </c>
      <c r="L77" s="255"/>
      <c r="M77" s="256"/>
      <c r="N77" s="256"/>
      <c r="O77" s="256"/>
      <c r="P77" s="256"/>
      <c r="Q77" s="256">
        <f t="shared" si="17"/>
        <v>30.288125000000001</v>
      </c>
      <c r="R77" s="259">
        <f t="shared" si="18"/>
        <v>51.922499999999999</v>
      </c>
      <c r="S77" s="259">
        <f t="shared" si="18"/>
        <v>51.922499999999999</v>
      </c>
      <c r="T77" s="259">
        <f t="shared" si="18"/>
        <v>51.922499999999999</v>
      </c>
      <c r="U77" s="259">
        <f t="shared" si="16"/>
        <v>21.634375000000002</v>
      </c>
      <c r="V77" s="260"/>
      <c r="W77" s="333"/>
      <c r="X77" s="260"/>
      <c r="Y77" s="260"/>
      <c r="Z77" s="260"/>
      <c r="AA77" s="260"/>
      <c r="AB77" s="260">
        <f t="shared" si="15"/>
        <v>207.69000000000003</v>
      </c>
    </row>
    <row r="78" spans="2:28" ht="17.25" customHeight="1" x14ac:dyDescent="0.3">
      <c r="B78" s="249" t="s">
        <v>572</v>
      </c>
      <c r="C78" s="250"/>
      <c r="D78" s="250" t="s">
        <v>473</v>
      </c>
      <c r="E78" s="250"/>
      <c r="F78" s="240"/>
      <c r="G78" s="240" t="s">
        <v>495</v>
      </c>
      <c r="H78" s="251" t="s">
        <v>588</v>
      </c>
      <c r="I78" s="252" t="s">
        <v>527</v>
      </c>
      <c r="J78" s="253">
        <v>207.69</v>
      </c>
      <c r="K78" s="254">
        <v>0.25</v>
      </c>
      <c r="L78" s="255"/>
      <c r="M78" s="256"/>
      <c r="N78" s="256"/>
      <c r="O78" s="256"/>
      <c r="P78" s="256"/>
      <c r="Q78" s="256">
        <f t="shared" si="17"/>
        <v>30.288125000000001</v>
      </c>
      <c r="R78" s="259">
        <f t="shared" si="18"/>
        <v>51.922499999999999</v>
      </c>
      <c r="S78" s="259">
        <f t="shared" si="18"/>
        <v>51.922499999999999</v>
      </c>
      <c r="T78" s="259">
        <f t="shared" si="18"/>
        <v>51.922499999999999</v>
      </c>
      <c r="U78" s="259">
        <f t="shared" si="16"/>
        <v>21.634375000000002</v>
      </c>
      <c r="V78" s="260"/>
      <c r="W78" s="333"/>
      <c r="X78" s="260"/>
      <c r="Y78" s="260"/>
      <c r="Z78" s="260"/>
      <c r="AA78" s="260"/>
      <c r="AB78" s="260">
        <f t="shared" si="15"/>
        <v>207.69000000000003</v>
      </c>
    </row>
    <row r="79" spans="2:28" ht="17.25" customHeight="1" x14ac:dyDescent="0.3">
      <c r="B79" s="249" t="s">
        <v>572</v>
      </c>
      <c r="C79" s="250"/>
      <c r="D79" s="250" t="s">
        <v>473</v>
      </c>
      <c r="E79" s="250"/>
      <c r="F79" s="240"/>
      <c r="G79" s="240" t="s">
        <v>495</v>
      </c>
      <c r="H79" s="251" t="s">
        <v>589</v>
      </c>
      <c r="I79" s="252" t="s">
        <v>527</v>
      </c>
      <c r="J79" s="253">
        <v>207.69</v>
      </c>
      <c r="K79" s="254">
        <v>0.25</v>
      </c>
      <c r="L79" s="255"/>
      <c r="M79" s="256"/>
      <c r="N79" s="256"/>
      <c r="O79" s="256"/>
      <c r="P79" s="256"/>
      <c r="Q79" s="256">
        <f t="shared" si="17"/>
        <v>30.288125000000001</v>
      </c>
      <c r="R79" s="259">
        <f t="shared" si="18"/>
        <v>51.922499999999999</v>
      </c>
      <c r="S79" s="259">
        <f t="shared" si="18"/>
        <v>51.922499999999999</v>
      </c>
      <c r="T79" s="259">
        <f t="shared" si="18"/>
        <v>51.922499999999999</v>
      </c>
      <c r="U79" s="259">
        <f t="shared" si="16"/>
        <v>21.634375000000002</v>
      </c>
      <c r="V79" s="260"/>
      <c r="W79" s="333"/>
      <c r="X79" s="260"/>
      <c r="Y79" s="260"/>
      <c r="Z79" s="260"/>
      <c r="AA79" s="260"/>
      <c r="AB79" s="260">
        <f t="shared" si="15"/>
        <v>207.69000000000003</v>
      </c>
    </row>
    <row r="80" spans="2:28" ht="17.25" customHeight="1" x14ac:dyDescent="0.3">
      <c r="B80" s="249" t="s">
        <v>572</v>
      </c>
      <c r="C80" s="250"/>
      <c r="D80" s="250" t="s">
        <v>473</v>
      </c>
      <c r="E80" s="250"/>
      <c r="F80" s="240"/>
      <c r="G80" s="240" t="s">
        <v>495</v>
      </c>
      <c r="H80" s="251" t="s">
        <v>590</v>
      </c>
      <c r="I80" s="252" t="s">
        <v>527</v>
      </c>
      <c r="J80" s="253">
        <v>207.69</v>
      </c>
      <c r="K80" s="254">
        <v>0.25</v>
      </c>
      <c r="L80" s="255"/>
      <c r="M80" s="256"/>
      <c r="N80" s="256"/>
      <c r="O80" s="256"/>
      <c r="P80" s="256"/>
      <c r="Q80" s="256">
        <f t="shared" si="17"/>
        <v>30.288125000000001</v>
      </c>
      <c r="R80" s="259">
        <f t="shared" si="18"/>
        <v>51.922499999999999</v>
      </c>
      <c r="S80" s="259">
        <f t="shared" si="18"/>
        <v>51.922499999999999</v>
      </c>
      <c r="T80" s="259">
        <f t="shared" si="18"/>
        <v>51.922499999999999</v>
      </c>
      <c r="U80" s="259">
        <f t="shared" si="16"/>
        <v>21.634375000000002</v>
      </c>
      <c r="V80" s="260"/>
      <c r="W80" s="333"/>
      <c r="X80" s="260"/>
      <c r="Y80" s="260"/>
      <c r="Z80" s="260"/>
      <c r="AA80" s="260"/>
      <c r="AB80" s="260">
        <f t="shared" si="15"/>
        <v>207.69000000000003</v>
      </c>
    </row>
    <row r="81" spans="2:28" ht="17.25" customHeight="1" x14ac:dyDescent="0.3">
      <c r="B81" s="249" t="s">
        <v>572</v>
      </c>
      <c r="C81" s="250"/>
      <c r="D81" s="250" t="s">
        <v>473</v>
      </c>
      <c r="E81" s="250"/>
      <c r="F81" s="240"/>
      <c r="G81" s="240" t="s">
        <v>495</v>
      </c>
      <c r="H81" s="251" t="s">
        <v>591</v>
      </c>
      <c r="I81" s="252" t="s">
        <v>527</v>
      </c>
      <c r="J81" s="253">
        <v>207.69</v>
      </c>
      <c r="K81" s="254">
        <v>0.25</v>
      </c>
      <c r="L81" s="255"/>
      <c r="M81" s="256"/>
      <c r="N81" s="256"/>
      <c r="O81" s="256"/>
      <c r="P81" s="256"/>
      <c r="Q81" s="256">
        <f t="shared" si="17"/>
        <v>30.288125000000001</v>
      </c>
      <c r="R81" s="259">
        <f t="shared" si="18"/>
        <v>51.922499999999999</v>
      </c>
      <c r="S81" s="259">
        <f t="shared" si="18"/>
        <v>51.922499999999999</v>
      </c>
      <c r="T81" s="259">
        <f t="shared" si="18"/>
        <v>51.922499999999999</v>
      </c>
      <c r="U81" s="259">
        <f t="shared" si="16"/>
        <v>21.634375000000002</v>
      </c>
      <c r="V81" s="260"/>
      <c r="W81" s="333"/>
      <c r="X81" s="260"/>
      <c r="Y81" s="260"/>
      <c r="Z81" s="260"/>
      <c r="AA81" s="260"/>
      <c r="AB81" s="260">
        <f t="shared" si="15"/>
        <v>207.69000000000003</v>
      </c>
    </row>
    <row r="82" spans="2:28" ht="17.25" customHeight="1" x14ac:dyDescent="0.3">
      <c r="B82" s="339" t="s">
        <v>572</v>
      </c>
      <c r="C82" s="307"/>
      <c r="D82" s="307" t="s">
        <v>473</v>
      </c>
      <c r="E82" s="307"/>
      <c r="F82" s="307"/>
      <c r="G82" s="307" t="s">
        <v>495</v>
      </c>
      <c r="H82" s="340" t="s">
        <v>592</v>
      </c>
      <c r="I82" s="341" t="s">
        <v>527</v>
      </c>
      <c r="J82" s="342">
        <v>207.68</v>
      </c>
      <c r="K82" s="343">
        <v>0.25</v>
      </c>
      <c r="L82" s="344"/>
      <c r="M82" s="345"/>
      <c r="N82" s="345"/>
      <c r="O82" s="345"/>
      <c r="P82" s="345"/>
      <c r="Q82" s="345">
        <f t="shared" si="17"/>
        <v>30.286666666666669</v>
      </c>
      <c r="R82" s="346">
        <f t="shared" si="18"/>
        <v>51.92</v>
      </c>
      <c r="S82" s="346">
        <f t="shared" si="18"/>
        <v>51.92</v>
      </c>
      <c r="T82" s="346">
        <f t="shared" si="18"/>
        <v>51.92</v>
      </c>
      <c r="U82" s="346">
        <f t="shared" si="16"/>
        <v>21.633333333333336</v>
      </c>
      <c r="V82" s="347"/>
      <c r="W82" s="348"/>
      <c r="X82" s="347"/>
      <c r="Y82" s="347"/>
      <c r="Z82" s="347"/>
      <c r="AA82" s="347"/>
      <c r="AB82" s="347">
        <f t="shared" si="15"/>
        <v>207.68</v>
      </c>
    </row>
    <row r="83" spans="2:28" ht="17.25" customHeight="1" x14ac:dyDescent="0.3">
      <c r="B83" s="266" t="s">
        <v>593</v>
      </c>
      <c r="C83" s="267"/>
      <c r="D83" s="267" t="s">
        <v>594</v>
      </c>
      <c r="E83" s="267"/>
      <c r="F83" s="268"/>
      <c r="G83" s="240" t="s">
        <v>474</v>
      </c>
      <c r="H83" s="269" t="s">
        <v>595</v>
      </c>
      <c r="I83" s="270" t="s">
        <v>596</v>
      </c>
      <c r="J83" s="271">
        <v>845.66</v>
      </c>
      <c r="K83" s="272">
        <v>0.25</v>
      </c>
      <c r="L83" s="273"/>
      <c r="M83" s="274"/>
      <c r="N83" s="274"/>
      <c r="O83" s="274"/>
      <c r="P83" s="274"/>
      <c r="Q83" s="275">
        <f>$J83*$K83/12*4</f>
        <v>70.471666666666664</v>
      </c>
      <c r="R83" s="276">
        <f t="shared" si="18"/>
        <v>211.41499999999999</v>
      </c>
      <c r="S83" s="276">
        <f t="shared" si="18"/>
        <v>211.41499999999999</v>
      </c>
      <c r="T83" s="276">
        <f t="shared" si="18"/>
        <v>211.41499999999999</v>
      </c>
      <c r="U83" s="276">
        <f>$J83*$K83/12*8</f>
        <v>140.94333333333333</v>
      </c>
      <c r="V83" s="277"/>
      <c r="W83" s="334"/>
      <c r="X83" s="277"/>
      <c r="Y83" s="277"/>
      <c r="Z83" s="277"/>
      <c r="AA83" s="277"/>
      <c r="AB83" s="277">
        <f t="shared" si="15"/>
        <v>845.65999999999985</v>
      </c>
    </row>
    <row r="84" spans="2:28" ht="17.25" customHeight="1" x14ac:dyDescent="0.3">
      <c r="B84" s="339" t="s">
        <v>593</v>
      </c>
      <c r="C84" s="307"/>
      <c r="D84" s="307" t="s">
        <v>594</v>
      </c>
      <c r="E84" s="307"/>
      <c r="F84" s="307"/>
      <c r="G84" s="307" t="s">
        <v>474</v>
      </c>
      <c r="H84" s="349" t="s">
        <v>597</v>
      </c>
      <c r="I84" s="341" t="s">
        <v>596</v>
      </c>
      <c r="J84" s="342">
        <v>845.66</v>
      </c>
      <c r="K84" s="343">
        <v>0.25</v>
      </c>
      <c r="L84" s="344"/>
      <c r="M84" s="345"/>
      <c r="N84" s="345"/>
      <c r="O84" s="345"/>
      <c r="P84" s="345"/>
      <c r="Q84" s="345">
        <f>$J84*$K84/12*4</f>
        <v>70.471666666666664</v>
      </c>
      <c r="R84" s="346">
        <f t="shared" si="18"/>
        <v>211.41499999999999</v>
      </c>
      <c r="S84" s="346">
        <f t="shared" si="18"/>
        <v>211.41499999999999</v>
      </c>
      <c r="T84" s="346">
        <f t="shared" si="18"/>
        <v>211.41499999999999</v>
      </c>
      <c r="U84" s="346">
        <f>$J84*$K84/12*8</f>
        <v>140.94333333333333</v>
      </c>
      <c r="V84" s="347"/>
      <c r="W84" s="348"/>
      <c r="X84" s="347"/>
      <c r="Y84" s="347"/>
      <c r="Z84" s="347"/>
      <c r="AA84" s="347"/>
      <c r="AB84" s="347">
        <f t="shared" si="15"/>
        <v>845.65999999999985</v>
      </c>
    </row>
    <row r="85" spans="2:28" ht="17.25" customHeight="1" x14ac:dyDescent="0.3">
      <c r="B85" s="279" t="s">
        <v>598</v>
      </c>
      <c r="C85" s="280"/>
      <c r="D85" s="263" t="s">
        <v>594</v>
      </c>
      <c r="E85" s="263"/>
      <c r="F85" s="263"/>
      <c r="G85" s="240" t="s">
        <v>474</v>
      </c>
      <c r="H85" s="281" t="s">
        <v>599</v>
      </c>
      <c r="I85" s="282" t="s">
        <v>600</v>
      </c>
      <c r="J85" s="36">
        <v>1829.23</v>
      </c>
      <c r="K85" s="283">
        <v>0.25</v>
      </c>
      <c r="M85" s="285"/>
      <c r="N85" s="285"/>
      <c r="O85" s="285"/>
      <c r="P85" s="285"/>
      <c r="Q85" s="286"/>
      <c r="R85" s="287">
        <f t="shared" si="18"/>
        <v>457.3075</v>
      </c>
      <c r="S85" s="287">
        <f t="shared" si="18"/>
        <v>457.3075</v>
      </c>
      <c r="T85" s="287">
        <f t="shared" si="18"/>
        <v>457.3075</v>
      </c>
      <c r="U85" s="287">
        <f>$J85*$K85</f>
        <v>457.3075</v>
      </c>
      <c r="V85" s="288"/>
      <c r="W85" s="335"/>
      <c r="X85" s="288"/>
      <c r="Y85" s="288"/>
      <c r="Z85" s="288"/>
      <c r="AA85" s="288"/>
      <c r="AB85" s="288">
        <f t="shared" si="15"/>
        <v>1829.23</v>
      </c>
    </row>
    <row r="86" spans="2:28" ht="17.25" customHeight="1" x14ac:dyDescent="0.3">
      <c r="B86" s="249" t="s">
        <v>598</v>
      </c>
      <c r="C86" s="250"/>
      <c r="D86" s="250" t="s">
        <v>594</v>
      </c>
      <c r="E86" s="250"/>
      <c r="F86" s="240"/>
      <c r="G86" s="240" t="s">
        <v>495</v>
      </c>
      <c r="H86" s="289" t="s">
        <v>601</v>
      </c>
      <c r="I86" s="252" t="s">
        <v>602</v>
      </c>
      <c r="J86" s="253">
        <v>207.7</v>
      </c>
      <c r="K86" s="254">
        <v>0.25</v>
      </c>
      <c r="L86" s="255"/>
      <c r="M86" s="256"/>
      <c r="N86" s="256"/>
      <c r="O86" s="256"/>
      <c r="P86" s="256"/>
      <c r="Q86" s="256"/>
      <c r="R86" s="259">
        <f t="shared" si="18"/>
        <v>51.924999999999997</v>
      </c>
      <c r="S86" s="259">
        <f t="shared" si="18"/>
        <v>51.924999999999997</v>
      </c>
      <c r="T86" s="259">
        <f t="shared" si="18"/>
        <v>51.924999999999997</v>
      </c>
      <c r="U86" s="259">
        <f t="shared" si="18"/>
        <v>51.924999999999997</v>
      </c>
      <c r="V86" s="260"/>
      <c r="W86" s="333"/>
      <c r="X86" s="260"/>
      <c r="Y86" s="260"/>
      <c r="Z86" s="260"/>
      <c r="AA86" s="260"/>
      <c r="AB86" s="260">
        <f t="shared" si="15"/>
        <v>207.7</v>
      </c>
    </row>
    <row r="87" spans="2:28" ht="17.25" customHeight="1" x14ac:dyDescent="0.3">
      <c r="B87" s="249" t="s">
        <v>598</v>
      </c>
      <c r="C87" s="250"/>
      <c r="D87" s="250" t="s">
        <v>594</v>
      </c>
      <c r="E87" s="250"/>
      <c r="F87" s="240"/>
      <c r="G87" s="240" t="s">
        <v>495</v>
      </c>
      <c r="H87" s="289" t="s">
        <v>603</v>
      </c>
      <c r="I87" s="252" t="s">
        <v>602</v>
      </c>
      <c r="J87" s="253">
        <v>207.7</v>
      </c>
      <c r="K87" s="254">
        <v>0.25</v>
      </c>
      <c r="L87" s="255"/>
      <c r="M87" s="256"/>
      <c r="N87" s="256"/>
      <c r="O87" s="256"/>
      <c r="P87" s="256"/>
      <c r="Q87" s="256"/>
      <c r="R87" s="259">
        <f t="shared" si="18"/>
        <v>51.924999999999997</v>
      </c>
      <c r="S87" s="259">
        <f t="shared" si="18"/>
        <v>51.924999999999997</v>
      </c>
      <c r="T87" s="259">
        <f t="shared" si="18"/>
        <v>51.924999999999997</v>
      </c>
      <c r="U87" s="259">
        <f t="shared" si="18"/>
        <v>51.924999999999997</v>
      </c>
      <c r="V87" s="260"/>
      <c r="W87" s="333"/>
      <c r="X87" s="260"/>
      <c r="Y87" s="260"/>
      <c r="Z87" s="260"/>
      <c r="AA87" s="260"/>
      <c r="AB87" s="260">
        <f t="shared" si="15"/>
        <v>207.7</v>
      </c>
    </row>
    <row r="88" spans="2:28" ht="17.25" customHeight="1" x14ac:dyDescent="0.3">
      <c r="B88" s="249" t="s">
        <v>598</v>
      </c>
      <c r="C88" s="250"/>
      <c r="D88" s="250" t="s">
        <v>594</v>
      </c>
      <c r="E88" s="250"/>
      <c r="F88" s="240"/>
      <c r="G88" s="240" t="s">
        <v>495</v>
      </c>
      <c r="H88" s="289" t="s">
        <v>604</v>
      </c>
      <c r="I88" s="252" t="s">
        <v>602</v>
      </c>
      <c r="J88" s="253">
        <v>207.7</v>
      </c>
      <c r="K88" s="254">
        <v>0.25</v>
      </c>
      <c r="L88" s="255"/>
      <c r="M88" s="256"/>
      <c r="N88" s="256"/>
      <c r="O88" s="256"/>
      <c r="P88" s="256"/>
      <c r="Q88" s="256"/>
      <c r="R88" s="259">
        <f t="shared" si="18"/>
        <v>51.924999999999997</v>
      </c>
      <c r="S88" s="259">
        <f t="shared" si="18"/>
        <v>51.924999999999997</v>
      </c>
      <c r="T88" s="259">
        <f t="shared" si="18"/>
        <v>51.924999999999997</v>
      </c>
      <c r="U88" s="259">
        <f t="shared" si="18"/>
        <v>51.924999999999997</v>
      </c>
      <c r="V88" s="260"/>
      <c r="W88" s="333"/>
      <c r="X88" s="260"/>
      <c r="Y88" s="260"/>
      <c r="Z88" s="260"/>
      <c r="AA88" s="260"/>
      <c r="AB88" s="260">
        <f t="shared" si="15"/>
        <v>207.7</v>
      </c>
    </row>
    <row r="89" spans="2:28" ht="17.25" customHeight="1" x14ac:dyDescent="0.3">
      <c r="B89" s="249" t="s">
        <v>598</v>
      </c>
      <c r="C89" s="250"/>
      <c r="D89" s="250" t="s">
        <v>594</v>
      </c>
      <c r="E89" s="250"/>
      <c r="F89" s="240"/>
      <c r="G89" s="240" t="s">
        <v>495</v>
      </c>
      <c r="H89" s="289" t="s">
        <v>605</v>
      </c>
      <c r="I89" s="252" t="s">
        <v>602</v>
      </c>
      <c r="J89" s="253">
        <v>207.7</v>
      </c>
      <c r="K89" s="254">
        <v>0.25</v>
      </c>
      <c r="L89" s="255"/>
      <c r="M89" s="256"/>
      <c r="N89" s="256"/>
      <c r="O89" s="256"/>
      <c r="P89" s="256"/>
      <c r="Q89" s="256"/>
      <c r="R89" s="259">
        <f t="shared" si="18"/>
        <v>51.924999999999997</v>
      </c>
      <c r="S89" s="259">
        <f t="shared" si="18"/>
        <v>51.924999999999997</v>
      </c>
      <c r="T89" s="259">
        <f t="shared" si="18"/>
        <v>51.924999999999997</v>
      </c>
      <c r="U89" s="259">
        <f t="shared" si="18"/>
        <v>51.924999999999997</v>
      </c>
      <c r="V89" s="260"/>
      <c r="W89" s="333"/>
      <c r="X89" s="260"/>
      <c r="Y89" s="260"/>
      <c r="Z89" s="260"/>
      <c r="AA89" s="260"/>
      <c r="AB89" s="260">
        <f t="shared" si="15"/>
        <v>207.7</v>
      </c>
    </row>
    <row r="90" spans="2:28" ht="17.25" customHeight="1" x14ac:dyDescent="0.3">
      <c r="B90" s="249" t="s">
        <v>598</v>
      </c>
      <c r="C90" s="250"/>
      <c r="D90" s="250" t="s">
        <v>594</v>
      </c>
      <c r="E90" s="250"/>
      <c r="F90" s="240"/>
      <c r="G90" s="240" t="s">
        <v>533</v>
      </c>
      <c r="H90" s="289" t="s">
        <v>606</v>
      </c>
      <c r="I90" s="252" t="s">
        <v>607</v>
      </c>
      <c r="J90" s="253">
        <v>1361.09</v>
      </c>
      <c r="K90" s="254">
        <v>0.25</v>
      </c>
      <c r="L90" s="255"/>
      <c r="M90" s="256"/>
      <c r="N90" s="256"/>
      <c r="O90" s="256"/>
      <c r="P90" s="256"/>
      <c r="Q90" s="256"/>
      <c r="R90" s="259">
        <f t="shared" si="18"/>
        <v>340.27249999999998</v>
      </c>
      <c r="S90" s="259">
        <f t="shared" si="18"/>
        <v>340.27249999999998</v>
      </c>
      <c r="T90" s="259">
        <f t="shared" si="18"/>
        <v>340.27249999999998</v>
      </c>
      <c r="U90" s="259">
        <f t="shared" si="18"/>
        <v>340.27249999999998</v>
      </c>
      <c r="V90" s="260"/>
      <c r="W90" s="333"/>
      <c r="X90" s="260"/>
      <c r="Y90" s="260"/>
      <c r="Z90" s="260"/>
      <c r="AA90" s="260"/>
      <c r="AB90" s="260">
        <f t="shared" si="15"/>
        <v>1361.09</v>
      </c>
    </row>
    <row r="91" spans="2:28" ht="17.25" customHeight="1" x14ac:dyDescent="0.3">
      <c r="B91" s="249" t="s">
        <v>608</v>
      </c>
      <c r="C91" s="250"/>
      <c r="D91" s="250" t="s">
        <v>473</v>
      </c>
      <c r="E91" s="250"/>
      <c r="F91" s="240"/>
      <c r="G91" s="240" t="s">
        <v>474</v>
      </c>
      <c r="H91" s="251" t="s">
        <v>609</v>
      </c>
      <c r="I91" s="252" t="s">
        <v>610</v>
      </c>
      <c r="J91" s="253">
        <v>779.83</v>
      </c>
      <c r="K91" s="254">
        <v>0.25</v>
      </c>
      <c r="L91" s="255"/>
      <c r="M91" s="256"/>
      <c r="N91" s="256"/>
      <c r="O91" s="256"/>
      <c r="P91" s="256"/>
      <c r="Q91" s="256"/>
      <c r="R91" s="259">
        <f>$J91*$K91/12*7</f>
        <v>113.72520833333333</v>
      </c>
      <c r="S91" s="259">
        <f t="shared" si="18"/>
        <v>194.95750000000001</v>
      </c>
      <c r="T91" s="259">
        <f t="shared" si="18"/>
        <v>194.95750000000001</v>
      </c>
      <c r="U91" s="259">
        <f t="shared" si="18"/>
        <v>194.95750000000001</v>
      </c>
      <c r="V91" s="290">
        <f>$J91*$K91/12*5</f>
        <v>81.232291666666669</v>
      </c>
      <c r="W91" s="333"/>
      <c r="X91" s="260"/>
      <c r="Y91" s="260"/>
      <c r="Z91" s="260"/>
      <c r="AA91" s="260"/>
      <c r="AB91" s="260">
        <f t="shared" ref="AB91:AB108" si="19">R91+S91+T91+U91+V91</f>
        <v>779.83</v>
      </c>
    </row>
    <row r="92" spans="2:28" ht="17.25" customHeight="1" x14ac:dyDescent="0.3">
      <c r="B92" s="249" t="s">
        <v>608</v>
      </c>
      <c r="C92" s="250"/>
      <c r="D92" s="250" t="s">
        <v>473</v>
      </c>
      <c r="E92" s="250"/>
      <c r="F92" s="240"/>
      <c r="G92" s="240" t="s">
        <v>474</v>
      </c>
      <c r="H92" s="251" t="s">
        <v>611</v>
      </c>
      <c r="I92" s="252" t="s">
        <v>610</v>
      </c>
      <c r="J92" s="253">
        <v>779.83</v>
      </c>
      <c r="K92" s="254">
        <v>0.25</v>
      </c>
      <c r="L92" s="255"/>
      <c r="M92" s="256"/>
      <c r="N92" s="256"/>
      <c r="O92" s="256"/>
      <c r="P92" s="256"/>
      <c r="Q92" s="256"/>
      <c r="R92" s="259">
        <f t="shared" ref="R92:R100" si="20">$J92*$K92/12*7</f>
        <v>113.72520833333333</v>
      </c>
      <c r="S92" s="259">
        <f t="shared" si="18"/>
        <v>194.95750000000001</v>
      </c>
      <c r="T92" s="259">
        <f t="shared" si="18"/>
        <v>194.95750000000001</v>
      </c>
      <c r="U92" s="259">
        <f t="shared" si="18"/>
        <v>194.95750000000001</v>
      </c>
      <c r="V92" s="290">
        <f t="shared" ref="V92:V100" si="21">$J92*$K92/12*5</f>
        <v>81.232291666666669</v>
      </c>
      <c r="W92" s="333"/>
      <c r="X92" s="260"/>
      <c r="Y92" s="260"/>
      <c r="Z92" s="260"/>
      <c r="AA92" s="260"/>
      <c r="AB92" s="260">
        <f t="shared" si="19"/>
        <v>779.83</v>
      </c>
    </row>
    <row r="93" spans="2:28" ht="17.25" customHeight="1" x14ac:dyDescent="0.3">
      <c r="B93" s="249" t="s">
        <v>608</v>
      </c>
      <c r="C93" s="250"/>
      <c r="D93" s="250" t="s">
        <v>473</v>
      </c>
      <c r="E93" s="250"/>
      <c r="F93" s="240"/>
      <c r="G93" s="240" t="s">
        <v>474</v>
      </c>
      <c r="H93" s="251" t="s">
        <v>612</v>
      </c>
      <c r="I93" s="252" t="s">
        <v>610</v>
      </c>
      <c r="J93" s="253">
        <v>779.83</v>
      </c>
      <c r="K93" s="254">
        <v>0.25</v>
      </c>
      <c r="L93" s="255"/>
      <c r="M93" s="256"/>
      <c r="N93" s="256"/>
      <c r="O93" s="256"/>
      <c r="P93" s="256"/>
      <c r="Q93" s="256"/>
      <c r="R93" s="259">
        <f t="shared" si="20"/>
        <v>113.72520833333333</v>
      </c>
      <c r="S93" s="259">
        <f t="shared" ref="S93:U100" si="22">$J93*$K93</f>
        <v>194.95750000000001</v>
      </c>
      <c r="T93" s="259">
        <f t="shared" si="22"/>
        <v>194.95750000000001</v>
      </c>
      <c r="U93" s="259">
        <f t="shared" si="22"/>
        <v>194.95750000000001</v>
      </c>
      <c r="V93" s="290">
        <f t="shared" si="21"/>
        <v>81.232291666666669</v>
      </c>
      <c r="W93" s="333"/>
      <c r="X93" s="260"/>
      <c r="Y93" s="260"/>
      <c r="Z93" s="260"/>
      <c r="AA93" s="260"/>
      <c r="AB93" s="260">
        <f t="shared" si="19"/>
        <v>779.83</v>
      </c>
    </row>
    <row r="94" spans="2:28" ht="17.25" customHeight="1" x14ac:dyDescent="0.3">
      <c r="B94" s="249" t="s">
        <v>608</v>
      </c>
      <c r="C94" s="250"/>
      <c r="D94" s="250" t="s">
        <v>473</v>
      </c>
      <c r="E94" s="250"/>
      <c r="F94" s="240"/>
      <c r="G94" s="240" t="s">
        <v>474</v>
      </c>
      <c r="H94" s="251" t="s">
        <v>613</v>
      </c>
      <c r="I94" s="252" t="s">
        <v>610</v>
      </c>
      <c r="J94" s="253">
        <v>779.83</v>
      </c>
      <c r="K94" s="254">
        <v>0.25</v>
      </c>
      <c r="L94" s="255"/>
      <c r="M94" s="256"/>
      <c r="N94" s="256"/>
      <c r="O94" s="256"/>
      <c r="P94" s="256"/>
      <c r="Q94" s="256"/>
      <c r="R94" s="259">
        <f t="shared" si="20"/>
        <v>113.72520833333333</v>
      </c>
      <c r="S94" s="259">
        <f t="shared" si="22"/>
        <v>194.95750000000001</v>
      </c>
      <c r="T94" s="259">
        <f t="shared" si="22"/>
        <v>194.95750000000001</v>
      </c>
      <c r="U94" s="259">
        <f t="shared" si="22"/>
        <v>194.95750000000001</v>
      </c>
      <c r="V94" s="290">
        <f t="shared" si="21"/>
        <v>81.232291666666669</v>
      </c>
      <c r="W94" s="333"/>
      <c r="X94" s="260"/>
      <c r="Y94" s="260"/>
      <c r="Z94" s="260"/>
      <c r="AA94" s="260"/>
      <c r="AB94" s="260">
        <f t="shared" si="19"/>
        <v>779.83</v>
      </c>
    </row>
    <row r="95" spans="2:28" ht="17.25" customHeight="1" x14ac:dyDescent="0.3">
      <c r="B95" s="249" t="s">
        <v>608</v>
      </c>
      <c r="C95" s="250"/>
      <c r="D95" s="250" t="s">
        <v>473</v>
      </c>
      <c r="E95" s="250"/>
      <c r="F95" s="240"/>
      <c r="G95" s="240" t="s">
        <v>495</v>
      </c>
      <c r="H95" s="251" t="s">
        <v>614</v>
      </c>
      <c r="I95" s="252" t="s">
        <v>615</v>
      </c>
      <c r="J95" s="253">
        <v>198.42</v>
      </c>
      <c r="K95" s="254">
        <v>0.25</v>
      </c>
      <c r="L95" s="255"/>
      <c r="M95" s="256"/>
      <c r="N95" s="256"/>
      <c r="O95" s="256"/>
      <c r="P95" s="256"/>
      <c r="Q95" s="256"/>
      <c r="R95" s="259">
        <f t="shared" si="20"/>
        <v>28.936250000000001</v>
      </c>
      <c r="S95" s="259">
        <f t="shared" si="22"/>
        <v>49.604999999999997</v>
      </c>
      <c r="T95" s="259">
        <f t="shared" si="22"/>
        <v>49.604999999999997</v>
      </c>
      <c r="U95" s="259">
        <f t="shared" si="22"/>
        <v>49.604999999999997</v>
      </c>
      <c r="V95" s="290">
        <f t="shared" si="21"/>
        <v>20.668749999999999</v>
      </c>
      <c r="W95" s="333"/>
      <c r="X95" s="260"/>
      <c r="Y95" s="260"/>
      <c r="Z95" s="260"/>
      <c r="AA95" s="260"/>
      <c r="AB95" s="260">
        <f t="shared" si="19"/>
        <v>198.41999999999996</v>
      </c>
    </row>
    <row r="96" spans="2:28" ht="17.25" customHeight="1" x14ac:dyDescent="0.3">
      <c r="B96" s="249" t="s">
        <v>608</v>
      </c>
      <c r="C96" s="250"/>
      <c r="D96" s="250" t="s">
        <v>473</v>
      </c>
      <c r="E96" s="250"/>
      <c r="F96" s="240"/>
      <c r="G96" s="240" t="s">
        <v>495</v>
      </c>
      <c r="H96" s="251" t="s">
        <v>616</v>
      </c>
      <c r="I96" s="252" t="s">
        <v>615</v>
      </c>
      <c r="J96" s="253">
        <v>198.42</v>
      </c>
      <c r="K96" s="254">
        <v>0.25</v>
      </c>
      <c r="L96" s="255"/>
      <c r="M96" s="256"/>
      <c r="N96" s="256"/>
      <c r="O96" s="256"/>
      <c r="P96" s="256"/>
      <c r="Q96" s="256"/>
      <c r="R96" s="259">
        <f t="shared" si="20"/>
        <v>28.936250000000001</v>
      </c>
      <c r="S96" s="259">
        <f t="shared" si="22"/>
        <v>49.604999999999997</v>
      </c>
      <c r="T96" s="259">
        <f t="shared" si="22"/>
        <v>49.604999999999997</v>
      </c>
      <c r="U96" s="259">
        <f t="shared" si="22"/>
        <v>49.604999999999997</v>
      </c>
      <c r="V96" s="290">
        <f t="shared" si="21"/>
        <v>20.668749999999999</v>
      </c>
      <c r="W96" s="333"/>
      <c r="X96" s="260"/>
      <c r="Y96" s="260"/>
      <c r="Z96" s="260"/>
      <c r="AA96" s="260"/>
      <c r="AB96" s="260">
        <f t="shared" si="19"/>
        <v>198.41999999999996</v>
      </c>
    </row>
    <row r="97" spans="2:28" ht="17.25" customHeight="1" x14ac:dyDescent="0.3">
      <c r="B97" s="249" t="s">
        <v>608</v>
      </c>
      <c r="C97" s="250"/>
      <c r="D97" s="250" t="s">
        <v>473</v>
      </c>
      <c r="E97" s="250"/>
      <c r="F97" s="240"/>
      <c r="G97" s="240" t="s">
        <v>495</v>
      </c>
      <c r="H97" s="251" t="s">
        <v>617</v>
      </c>
      <c r="I97" s="252" t="s">
        <v>615</v>
      </c>
      <c r="J97" s="253">
        <v>198.42</v>
      </c>
      <c r="K97" s="254">
        <v>0.25</v>
      </c>
      <c r="L97" s="255"/>
      <c r="M97" s="256"/>
      <c r="N97" s="256"/>
      <c r="O97" s="256"/>
      <c r="P97" s="256"/>
      <c r="Q97" s="256"/>
      <c r="R97" s="259">
        <f t="shared" si="20"/>
        <v>28.936250000000001</v>
      </c>
      <c r="S97" s="259">
        <f t="shared" si="22"/>
        <v>49.604999999999997</v>
      </c>
      <c r="T97" s="259">
        <f t="shared" si="22"/>
        <v>49.604999999999997</v>
      </c>
      <c r="U97" s="259">
        <f t="shared" si="22"/>
        <v>49.604999999999997</v>
      </c>
      <c r="V97" s="290">
        <f t="shared" si="21"/>
        <v>20.668749999999999</v>
      </c>
      <c r="W97" s="333"/>
      <c r="X97" s="260"/>
      <c r="Y97" s="260"/>
      <c r="Z97" s="260"/>
      <c r="AA97" s="260"/>
      <c r="AB97" s="260">
        <f t="shared" si="19"/>
        <v>198.41999999999996</v>
      </c>
    </row>
    <row r="98" spans="2:28" ht="17.25" customHeight="1" x14ac:dyDescent="0.3">
      <c r="B98" s="249" t="s">
        <v>618</v>
      </c>
      <c r="C98" s="250"/>
      <c r="D98" s="250" t="s">
        <v>473</v>
      </c>
      <c r="E98" s="250"/>
      <c r="F98" s="240"/>
      <c r="G98" s="240" t="s">
        <v>495</v>
      </c>
      <c r="H98" s="251" t="s">
        <v>619</v>
      </c>
      <c r="I98" s="252" t="s">
        <v>615</v>
      </c>
      <c r="J98" s="253">
        <v>198.42</v>
      </c>
      <c r="K98" s="254">
        <v>0.25</v>
      </c>
      <c r="L98" s="255"/>
      <c r="M98" s="256"/>
      <c r="N98" s="256"/>
      <c r="O98" s="256"/>
      <c r="P98" s="256"/>
      <c r="Q98" s="256"/>
      <c r="R98" s="259">
        <f t="shared" si="20"/>
        <v>28.936250000000001</v>
      </c>
      <c r="S98" s="259">
        <f t="shared" si="22"/>
        <v>49.604999999999997</v>
      </c>
      <c r="T98" s="259">
        <f t="shared" si="22"/>
        <v>49.604999999999997</v>
      </c>
      <c r="U98" s="259">
        <f t="shared" si="22"/>
        <v>49.604999999999997</v>
      </c>
      <c r="V98" s="290">
        <f t="shared" si="21"/>
        <v>20.668749999999999</v>
      </c>
      <c r="W98" s="333"/>
      <c r="X98" s="260"/>
      <c r="Y98" s="260"/>
      <c r="Z98" s="260"/>
      <c r="AA98" s="260"/>
      <c r="AB98" s="260">
        <f t="shared" si="19"/>
        <v>198.41999999999996</v>
      </c>
    </row>
    <row r="99" spans="2:28" ht="17.25" customHeight="1" x14ac:dyDescent="0.3">
      <c r="B99" s="249" t="s">
        <v>608</v>
      </c>
      <c r="C99" s="250"/>
      <c r="D99" s="250" t="s">
        <v>473</v>
      </c>
      <c r="E99" s="250"/>
      <c r="F99" s="240"/>
      <c r="G99" s="240" t="s">
        <v>512</v>
      </c>
      <c r="H99" s="251" t="s">
        <v>620</v>
      </c>
      <c r="I99" s="252" t="s">
        <v>621</v>
      </c>
      <c r="J99" s="253">
        <v>1509.36</v>
      </c>
      <c r="K99" s="254">
        <v>0.25</v>
      </c>
      <c r="L99" s="255"/>
      <c r="M99" s="256"/>
      <c r="N99" s="256"/>
      <c r="O99" s="256"/>
      <c r="P99" s="256"/>
      <c r="Q99" s="256"/>
      <c r="R99" s="259">
        <f t="shared" si="20"/>
        <v>220.11499999999998</v>
      </c>
      <c r="S99" s="259">
        <f t="shared" si="22"/>
        <v>377.34</v>
      </c>
      <c r="T99" s="259">
        <f t="shared" si="22"/>
        <v>377.34</v>
      </c>
      <c r="U99" s="259">
        <f t="shared" si="22"/>
        <v>377.34</v>
      </c>
      <c r="V99" s="290">
        <f t="shared" si="21"/>
        <v>157.22499999999999</v>
      </c>
      <c r="W99" s="333"/>
      <c r="X99" s="260"/>
      <c r="Y99" s="260"/>
      <c r="Z99" s="260"/>
      <c r="AA99" s="260"/>
      <c r="AB99" s="260">
        <f t="shared" si="19"/>
        <v>1509.3599999999997</v>
      </c>
    </row>
    <row r="100" spans="2:28" ht="17.25" customHeight="1" x14ac:dyDescent="0.3">
      <c r="B100" s="249" t="s">
        <v>608</v>
      </c>
      <c r="C100" s="250"/>
      <c r="D100" s="250" t="s">
        <v>473</v>
      </c>
      <c r="E100" s="250"/>
      <c r="F100" s="240"/>
      <c r="G100" s="240" t="s">
        <v>533</v>
      </c>
      <c r="H100" s="251" t="s">
        <v>622</v>
      </c>
      <c r="I100" s="252" t="s">
        <v>623</v>
      </c>
      <c r="J100" s="253">
        <v>53.87</v>
      </c>
      <c r="K100" s="254">
        <v>0.25</v>
      </c>
      <c r="L100" s="255"/>
      <c r="M100" s="256"/>
      <c r="N100" s="256"/>
      <c r="O100" s="256"/>
      <c r="P100" s="256"/>
      <c r="Q100" s="256"/>
      <c r="R100" s="259">
        <f t="shared" si="20"/>
        <v>7.856041666666667</v>
      </c>
      <c r="S100" s="259">
        <f t="shared" si="22"/>
        <v>13.467499999999999</v>
      </c>
      <c r="T100" s="259">
        <f t="shared" si="22"/>
        <v>13.467499999999999</v>
      </c>
      <c r="U100" s="259">
        <f t="shared" si="22"/>
        <v>13.467499999999999</v>
      </c>
      <c r="V100" s="290">
        <f t="shared" si="21"/>
        <v>5.6114583333333332</v>
      </c>
      <c r="W100" s="333"/>
      <c r="X100" s="260"/>
      <c r="Y100" s="260"/>
      <c r="Z100" s="260"/>
      <c r="AA100" s="260"/>
      <c r="AB100" s="260">
        <f t="shared" si="19"/>
        <v>53.87</v>
      </c>
    </row>
    <row r="101" spans="2:28" ht="17.25" customHeight="1" x14ac:dyDescent="0.3">
      <c r="B101" s="249" t="s">
        <v>624</v>
      </c>
      <c r="C101" s="250"/>
      <c r="D101" s="250" t="s">
        <v>594</v>
      </c>
      <c r="E101" s="250"/>
      <c r="F101" s="240"/>
      <c r="G101" s="240" t="s">
        <v>529</v>
      </c>
      <c r="H101" s="291" t="s">
        <v>625</v>
      </c>
      <c r="I101" s="252" t="s">
        <v>626</v>
      </c>
      <c r="J101" s="253">
        <v>327.85</v>
      </c>
      <c r="K101" s="254">
        <v>0.25</v>
      </c>
      <c r="L101" s="255"/>
      <c r="M101" s="256"/>
      <c r="N101" s="256"/>
      <c r="O101" s="256"/>
      <c r="P101" s="256"/>
      <c r="Q101" s="256"/>
      <c r="R101" s="259">
        <v>13.660416666666668</v>
      </c>
      <c r="S101" s="259">
        <v>32.785000000000004</v>
      </c>
      <c r="T101" s="259">
        <f>J101*K101</f>
        <v>81.962500000000006</v>
      </c>
      <c r="U101" s="259">
        <f>K101*J101</f>
        <v>81.962500000000006</v>
      </c>
      <c r="V101" s="290">
        <f>J101-SUM(R101:U101)</f>
        <v>117.47958333333335</v>
      </c>
      <c r="W101" s="333"/>
      <c r="X101" s="260"/>
      <c r="Y101" s="260"/>
      <c r="Z101" s="260"/>
      <c r="AA101" s="260"/>
      <c r="AB101" s="260">
        <f>R101+S101+T101+U101+V101+W101</f>
        <v>327.85</v>
      </c>
    </row>
    <row r="102" spans="2:28" ht="17.25" customHeight="1" x14ac:dyDescent="0.3">
      <c r="B102" s="249" t="s">
        <v>627</v>
      </c>
      <c r="C102" s="250"/>
      <c r="D102" s="250" t="s">
        <v>473</v>
      </c>
      <c r="E102" s="250"/>
      <c r="F102" s="240"/>
      <c r="G102" s="240" t="s">
        <v>495</v>
      </c>
      <c r="H102" s="251" t="s">
        <v>628</v>
      </c>
      <c r="I102" s="252" t="s">
        <v>602</v>
      </c>
      <c r="J102" s="253">
        <v>204.57</v>
      </c>
      <c r="K102" s="254">
        <v>0.25</v>
      </c>
      <c r="L102" s="255"/>
      <c r="M102" s="256"/>
      <c r="N102" s="256"/>
      <c r="O102" s="256"/>
      <c r="P102" s="256"/>
      <c r="Q102" s="256"/>
      <c r="R102" s="259">
        <f>$J102*$K102/12*2</f>
        <v>8.5237499999999997</v>
      </c>
      <c r="S102" s="259">
        <f t="shared" ref="S102:U103" si="23">$J102*$K102</f>
        <v>51.142499999999998</v>
      </c>
      <c r="T102" s="259">
        <f t="shared" si="23"/>
        <v>51.142499999999998</v>
      </c>
      <c r="U102" s="259">
        <f t="shared" si="23"/>
        <v>51.142499999999998</v>
      </c>
      <c r="V102" s="290">
        <f>$J102*$K102/12*10</f>
        <v>42.618749999999999</v>
      </c>
      <c r="W102" s="333"/>
      <c r="X102" s="260"/>
      <c r="Y102" s="260"/>
      <c r="Z102" s="260"/>
      <c r="AA102" s="260"/>
      <c r="AB102" s="260">
        <f t="shared" si="19"/>
        <v>204.57000000000002</v>
      </c>
    </row>
    <row r="103" spans="2:28" ht="17.25" customHeight="1" x14ac:dyDescent="0.3">
      <c r="B103" s="249" t="s">
        <v>629</v>
      </c>
      <c r="C103" s="250"/>
      <c r="D103" s="250" t="s">
        <v>473</v>
      </c>
      <c r="E103" s="250"/>
      <c r="F103" s="240"/>
      <c r="G103" s="240" t="s">
        <v>512</v>
      </c>
      <c r="H103" s="251" t="s">
        <v>630</v>
      </c>
      <c r="I103" s="252" t="s">
        <v>631</v>
      </c>
      <c r="J103" s="253">
        <v>242.92</v>
      </c>
      <c r="K103" s="254">
        <v>0.25</v>
      </c>
      <c r="L103" s="255"/>
      <c r="M103" s="256"/>
      <c r="N103" s="256"/>
      <c r="O103" s="256"/>
      <c r="P103" s="256"/>
      <c r="Q103" s="256"/>
      <c r="R103" s="259"/>
      <c r="S103" s="259">
        <f t="shared" si="23"/>
        <v>60.73</v>
      </c>
      <c r="T103" s="259">
        <f t="shared" si="23"/>
        <v>60.73</v>
      </c>
      <c r="U103" s="259">
        <f t="shared" si="23"/>
        <v>60.73</v>
      </c>
      <c r="V103" s="290">
        <f>$J103*$K103</f>
        <v>60.73</v>
      </c>
      <c r="W103" s="333"/>
      <c r="X103" s="260"/>
      <c r="Y103" s="260"/>
      <c r="Z103" s="260"/>
      <c r="AA103" s="260"/>
      <c r="AB103" s="260">
        <f t="shared" si="19"/>
        <v>242.92</v>
      </c>
    </row>
    <row r="104" spans="2:28" ht="17.25" customHeight="1" x14ac:dyDescent="0.3">
      <c r="B104" s="249" t="s">
        <v>632</v>
      </c>
      <c r="C104" s="250"/>
      <c r="D104" s="250" t="s">
        <v>633</v>
      </c>
      <c r="E104" s="250"/>
      <c r="F104" s="240"/>
      <c r="G104" s="240" t="s">
        <v>495</v>
      </c>
      <c r="H104" s="292" t="s">
        <v>634</v>
      </c>
      <c r="I104" s="252" t="s">
        <v>615</v>
      </c>
      <c r="J104" s="253">
        <v>204.56</v>
      </c>
      <c r="K104" s="254">
        <v>0.25</v>
      </c>
      <c r="L104" s="255"/>
      <c r="M104" s="256"/>
      <c r="N104" s="256"/>
      <c r="O104" s="256"/>
      <c r="P104" s="256"/>
      <c r="Q104" s="256"/>
      <c r="R104" s="259"/>
      <c r="S104" s="259">
        <f>$J$104*$K$104</f>
        <v>51.14</v>
      </c>
      <c r="T104" s="259">
        <f>$J$104*$K$104</f>
        <v>51.14</v>
      </c>
      <c r="U104" s="259">
        <f>$J$104*$K$104</f>
        <v>51.14</v>
      </c>
      <c r="V104" s="290">
        <f>$J$104*$K$104</f>
        <v>51.14</v>
      </c>
      <c r="W104" s="333"/>
      <c r="X104" s="260"/>
      <c r="Y104" s="260"/>
      <c r="Z104" s="260"/>
      <c r="AA104" s="260"/>
      <c r="AB104" s="260">
        <f t="shared" si="19"/>
        <v>204.56</v>
      </c>
    </row>
    <row r="105" spans="2:28" ht="17.25" customHeight="1" x14ac:dyDescent="0.3">
      <c r="B105" s="249" t="s">
        <v>632</v>
      </c>
      <c r="C105" s="250"/>
      <c r="D105" s="250" t="s">
        <v>633</v>
      </c>
      <c r="E105" s="250"/>
      <c r="F105" s="240"/>
      <c r="G105" s="240" t="s">
        <v>495</v>
      </c>
      <c r="H105" s="292" t="s">
        <v>635</v>
      </c>
      <c r="I105" s="252" t="s">
        <v>615</v>
      </c>
      <c r="J105" s="253">
        <v>204.56</v>
      </c>
      <c r="K105" s="254">
        <v>0.25</v>
      </c>
      <c r="L105" s="255"/>
      <c r="M105" s="256"/>
      <c r="N105" s="256"/>
      <c r="O105" s="256"/>
      <c r="P105" s="256"/>
      <c r="Q105" s="256"/>
      <c r="R105" s="259"/>
      <c r="S105" s="259">
        <f>$J$105*$K$105</f>
        <v>51.14</v>
      </c>
      <c r="T105" s="259">
        <f>$J$105*$K$105</f>
        <v>51.14</v>
      </c>
      <c r="U105" s="259">
        <f>$J$105*$K$105</f>
        <v>51.14</v>
      </c>
      <c r="V105" s="290">
        <f>$J$105*$K$105</f>
        <v>51.14</v>
      </c>
      <c r="W105" s="333"/>
      <c r="X105" s="260"/>
      <c r="Y105" s="260"/>
      <c r="Z105" s="260"/>
      <c r="AA105" s="260"/>
      <c r="AB105" s="260">
        <f t="shared" si="19"/>
        <v>204.56</v>
      </c>
    </row>
    <row r="106" spans="2:28" ht="17.25" customHeight="1" x14ac:dyDescent="0.3">
      <c r="B106" s="249" t="s">
        <v>632</v>
      </c>
      <c r="C106" s="250"/>
      <c r="D106" s="250" t="s">
        <v>633</v>
      </c>
      <c r="E106" s="250"/>
      <c r="F106" s="240"/>
      <c r="G106" s="240" t="s">
        <v>495</v>
      </c>
      <c r="H106" s="292" t="s">
        <v>636</v>
      </c>
      <c r="I106" s="252" t="s">
        <v>615</v>
      </c>
      <c r="J106" s="253">
        <v>204.57</v>
      </c>
      <c r="K106" s="254">
        <v>0.25</v>
      </c>
      <c r="L106" s="255"/>
      <c r="M106" s="256"/>
      <c r="N106" s="256"/>
      <c r="O106" s="256"/>
      <c r="P106" s="256"/>
      <c r="Q106" s="256"/>
      <c r="R106" s="259"/>
      <c r="S106" s="259">
        <f>$J$106*$K$106</f>
        <v>51.142499999999998</v>
      </c>
      <c r="T106" s="259">
        <f>$J$106*$K$106</f>
        <v>51.142499999999998</v>
      </c>
      <c r="U106" s="259">
        <f>$J$106*$K$106</f>
        <v>51.142499999999998</v>
      </c>
      <c r="V106" s="290">
        <f>$J$106*$K$106</f>
        <v>51.142499999999998</v>
      </c>
      <c r="W106" s="333"/>
      <c r="X106" s="260"/>
      <c r="Y106" s="260"/>
      <c r="Z106" s="260"/>
      <c r="AA106" s="260"/>
      <c r="AB106" s="260">
        <f t="shared" si="19"/>
        <v>204.57</v>
      </c>
    </row>
    <row r="107" spans="2:28" ht="17.25" customHeight="1" x14ac:dyDescent="0.3">
      <c r="B107" s="249" t="s">
        <v>632</v>
      </c>
      <c r="C107" s="250"/>
      <c r="D107" s="250" t="s">
        <v>633</v>
      </c>
      <c r="E107" s="250"/>
      <c r="F107" s="240"/>
      <c r="G107" s="240" t="s">
        <v>495</v>
      </c>
      <c r="H107" s="292" t="s">
        <v>637</v>
      </c>
      <c r="I107" s="252" t="s">
        <v>615</v>
      </c>
      <c r="J107" s="253">
        <v>204.57</v>
      </c>
      <c r="K107" s="254">
        <v>0.25</v>
      </c>
      <c r="L107" s="255"/>
      <c r="M107" s="256"/>
      <c r="N107" s="256"/>
      <c r="O107" s="256"/>
      <c r="P107" s="256"/>
      <c r="Q107" s="256"/>
      <c r="R107" s="259"/>
      <c r="S107" s="259">
        <f>$J$107*$K$107</f>
        <v>51.142499999999998</v>
      </c>
      <c r="T107" s="259">
        <f>$J$107*$K$107</f>
        <v>51.142499999999998</v>
      </c>
      <c r="U107" s="259">
        <f>$J$107*$K$107</f>
        <v>51.142499999999998</v>
      </c>
      <c r="V107" s="290">
        <f>$J$107*$K$107</f>
        <v>51.142499999999998</v>
      </c>
      <c r="W107" s="333"/>
      <c r="X107" s="260"/>
      <c r="Y107" s="260"/>
      <c r="Z107" s="260"/>
      <c r="AA107" s="260"/>
      <c r="AB107" s="260">
        <f t="shared" si="19"/>
        <v>204.57</v>
      </c>
    </row>
    <row r="108" spans="2:28" ht="17.25" customHeight="1" x14ac:dyDescent="0.3">
      <c r="B108" s="339" t="s">
        <v>629</v>
      </c>
      <c r="C108" s="307"/>
      <c r="D108" s="307" t="s">
        <v>594</v>
      </c>
      <c r="E108" s="307"/>
      <c r="F108" s="307"/>
      <c r="G108" s="307" t="s">
        <v>529</v>
      </c>
      <c r="H108" s="349" t="s">
        <v>638</v>
      </c>
      <c r="I108" s="341" t="s">
        <v>639</v>
      </c>
      <c r="J108" s="342">
        <v>349.36</v>
      </c>
      <c r="K108" s="343">
        <v>0.25</v>
      </c>
      <c r="L108" s="344"/>
      <c r="M108" s="345"/>
      <c r="N108" s="345"/>
      <c r="O108" s="345"/>
      <c r="P108" s="345"/>
      <c r="Q108" s="345"/>
      <c r="R108" s="346"/>
      <c r="S108" s="346">
        <f>$J108*$K108</f>
        <v>87.34</v>
      </c>
      <c r="T108" s="346">
        <f>$J108*$K108</f>
        <v>87.34</v>
      </c>
      <c r="U108" s="346">
        <f>$J$108*$K$108</f>
        <v>87.34</v>
      </c>
      <c r="V108" s="350">
        <f>$J$108*$K$108</f>
        <v>87.34</v>
      </c>
      <c r="W108" s="348"/>
      <c r="X108" s="347"/>
      <c r="Y108" s="347"/>
      <c r="Z108" s="347"/>
      <c r="AA108" s="347"/>
      <c r="AB108" s="347">
        <f t="shared" si="19"/>
        <v>349.36</v>
      </c>
    </row>
    <row r="109" spans="2:28" ht="17.25" customHeight="1" x14ac:dyDescent="0.3">
      <c r="B109" s="239" t="s">
        <v>640</v>
      </c>
      <c r="C109" s="240"/>
      <c r="D109" s="240" t="s">
        <v>473</v>
      </c>
      <c r="E109" s="240" t="s">
        <v>641</v>
      </c>
      <c r="F109" s="240"/>
      <c r="G109" s="240" t="s">
        <v>495</v>
      </c>
      <c r="H109" s="241" t="s">
        <v>642</v>
      </c>
      <c r="I109" s="242" t="s">
        <v>643</v>
      </c>
      <c r="J109" s="243">
        <f>1190.64/8</f>
        <v>148.83000000000001</v>
      </c>
      <c r="K109" s="244">
        <v>0.25</v>
      </c>
      <c r="L109" s="245"/>
      <c r="M109" s="246"/>
      <c r="N109" s="246"/>
      <c r="O109" s="246"/>
      <c r="P109" s="246"/>
      <c r="Q109" s="246"/>
      <c r="R109" s="247"/>
      <c r="S109" s="247">
        <f t="shared" ref="S109:S116" si="24">$J109*$K109/12*11</f>
        <v>34.106875000000002</v>
      </c>
      <c r="T109" s="247">
        <f t="shared" ref="T109:V124" si="25">$J109*$K109</f>
        <v>37.207500000000003</v>
      </c>
      <c r="U109" s="247">
        <f t="shared" si="25"/>
        <v>37.207500000000003</v>
      </c>
      <c r="V109" s="293">
        <f t="shared" si="25"/>
        <v>37.207500000000003</v>
      </c>
      <c r="W109" s="332">
        <f t="shared" ref="W109:W116" si="26">$J109*$K109/12*1</f>
        <v>3.1006250000000004</v>
      </c>
      <c r="X109" s="248"/>
      <c r="Y109" s="248"/>
      <c r="Z109" s="248"/>
      <c r="AA109" s="248"/>
      <c r="AB109" s="248">
        <f t="shared" ref="AB109:AB131" si="27">R109+S109+T109+U109+V109+W109</f>
        <v>148.83000000000004</v>
      </c>
    </row>
    <row r="110" spans="2:28" ht="17.25" customHeight="1" x14ac:dyDescent="0.3">
      <c r="B110" s="249" t="s">
        <v>640</v>
      </c>
      <c r="C110" s="250"/>
      <c r="D110" s="250" t="s">
        <v>473</v>
      </c>
      <c r="E110" s="250" t="s">
        <v>641</v>
      </c>
      <c r="F110" s="240"/>
      <c r="G110" s="240" t="s">
        <v>495</v>
      </c>
      <c r="H110" s="251" t="s">
        <v>644</v>
      </c>
      <c r="I110" s="252" t="s">
        <v>643</v>
      </c>
      <c r="J110" s="253">
        <f t="shared" ref="J110:J116" si="28">1190.64/8</f>
        <v>148.83000000000001</v>
      </c>
      <c r="K110" s="254">
        <v>0.25</v>
      </c>
      <c r="L110" s="255"/>
      <c r="M110" s="256"/>
      <c r="N110" s="256"/>
      <c r="O110" s="256"/>
      <c r="P110" s="256"/>
      <c r="Q110" s="256"/>
      <c r="R110" s="259"/>
      <c r="S110" s="259">
        <f t="shared" si="24"/>
        <v>34.106875000000002</v>
      </c>
      <c r="T110" s="259">
        <f t="shared" si="25"/>
        <v>37.207500000000003</v>
      </c>
      <c r="U110" s="259">
        <f t="shared" si="25"/>
        <v>37.207500000000003</v>
      </c>
      <c r="V110" s="290">
        <f t="shared" si="25"/>
        <v>37.207500000000003</v>
      </c>
      <c r="W110" s="333">
        <f t="shared" si="26"/>
        <v>3.1006250000000004</v>
      </c>
      <c r="X110" s="260"/>
      <c r="Y110" s="260"/>
      <c r="Z110" s="260"/>
      <c r="AA110" s="260"/>
      <c r="AB110" s="260">
        <f t="shared" si="27"/>
        <v>148.83000000000004</v>
      </c>
    </row>
    <row r="111" spans="2:28" ht="17.25" customHeight="1" x14ac:dyDescent="0.3">
      <c r="B111" s="249" t="s">
        <v>640</v>
      </c>
      <c r="C111" s="250"/>
      <c r="D111" s="250" t="s">
        <v>473</v>
      </c>
      <c r="E111" s="250" t="s">
        <v>641</v>
      </c>
      <c r="F111" s="240"/>
      <c r="G111" s="240" t="s">
        <v>495</v>
      </c>
      <c r="H111" s="251" t="s">
        <v>645</v>
      </c>
      <c r="I111" s="252" t="s">
        <v>643</v>
      </c>
      <c r="J111" s="253">
        <f t="shared" si="28"/>
        <v>148.83000000000001</v>
      </c>
      <c r="K111" s="254">
        <v>0.25</v>
      </c>
      <c r="L111" s="255"/>
      <c r="M111" s="256"/>
      <c r="N111" s="256"/>
      <c r="O111" s="256"/>
      <c r="P111" s="256"/>
      <c r="Q111" s="256"/>
      <c r="R111" s="259"/>
      <c r="S111" s="259">
        <f t="shared" si="24"/>
        <v>34.106875000000002</v>
      </c>
      <c r="T111" s="259">
        <f t="shared" si="25"/>
        <v>37.207500000000003</v>
      </c>
      <c r="U111" s="259">
        <f t="shared" si="25"/>
        <v>37.207500000000003</v>
      </c>
      <c r="V111" s="290">
        <f t="shared" si="25"/>
        <v>37.207500000000003</v>
      </c>
      <c r="W111" s="333">
        <f t="shared" si="26"/>
        <v>3.1006250000000004</v>
      </c>
      <c r="X111" s="260"/>
      <c r="Y111" s="260"/>
      <c r="Z111" s="260"/>
      <c r="AA111" s="260"/>
      <c r="AB111" s="260">
        <f t="shared" si="27"/>
        <v>148.83000000000004</v>
      </c>
    </row>
    <row r="112" spans="2:28" ht="17.25" customHeight="1" x14ac:dyDescent="0.3">
      <c r="B112" s="249" t="s">
        <v>640</v>
      </c>
      <c r="C112" s="250"/>
      <c r="D112" s="250" t="s">
        <v>473</v>
      </c>
      <c r="E112" s="250" t="s">
        <v>641</v>
      </c>
      <c r="F112" s="240"/>
      <c r="G112" s="240" t="s">
        <v>495</v>
      </c>
      <c r="H112" s="251" t="s">
        <v>646</v>
      </c>
      <c r="I112" s="252" t="s">
        <v>643</v>
      </c>
      <c r="J112" s="253">
        <f t="shared" si="28"/>
        <v>148.83000000000001</v>
      </c>
      <c r="K112" s="254">
        <v>0.25</v>
      </c>
      <c r="L112" s="255"/>
      <c r="M112" s="256"/>
      <c r="N112" s="256"/>
      <c r="O112" s="256"/>
      <c r="P112" s="256"/>
      <c r="Q112" s="256"/>
      <c r="R112" s="259"/>
      <c r="S112" s="259">
        <f t="shared" si="24"/>
        <v>34.106875000000002</v>
      </c>
      <c r="T112" s="259">
        <f t="shared" si="25"/>
        <v>37.207500000000003</v>
      </c>
      <c r="U112" s="259">
        <f t="shared" si="25"/>
        <v>37.207500000000003</v>
      </c>
      <c r="V112" s="290">
        <f t="shared" si="25"/>
        <v>37.207500000000003</v>
      </c>
      <c r="W112" s="333">
        <f t="shared" si="26"/>
        <v>3.1006250000000004</v>
      </c>
      <c r="X112" s="260"/>
      <c r="Y112" s="260"/>
      <c r="Z112" s="260"/>
      <c r="AA112" s="260"/>
      <c r="AB112" s="260">
        <f t="shared" si="27"/>
        <v>148.83000000000004</v>
      </c>
    </row>
    <row r="113" spans="1:28" ht="17.25" customHeight="1" x14ac:dyDescent="0.3">
      <c r="B113" s="249" t="s">
        <v>640</v>
      </c>
      <c r="C113" s="250"/>
      <c r="D113" s="250" t="s">
        <v>473</v>
      </c>
      <c r="E113" s="250" t="s">
        <v>641</v>
      </c>
      <c r="F113" s="240"/>
      <c r="G113" s="240" t="s">
        <v>495</v>
      </c>
      <c r="H113" s="251" t="s">
        <v>647</v>
      </c>
      <c r="I113" s="252" t="s">
        <v>643</v>
      </c>
      <c r="J113" s="253">
        <f t="shared" si="28"/>
        <v>148.83000000000001</v>
      </c>
      <c r="K113" s="254">
        <v>0.25</v>
      </c>
      <c r="L113" s="255"/>
      <c r="M113" s="256"/>
      <c r="N113" s="256"/>
      <c r="O113" s="256"/>
      <c r="P113" s="256"/>
      <c r="Q113" s="256"/>
      <c r="R113" s="259"/>
      <c r="S113" s="259">
        <f t="shared" si="24"/>
        <v>34.106875000000002</v>
      </c>
      <c r="T113" s="259">
        <f t="shared" si="25"/>
        <v>37.207500000000003</v>
      </c>
      <c r="U113" s="259">
        <f t="shared" si="25"/>
        <v>37.207500000000003</v>
      </c>
      <c r="V113" s="290">
        <f t="shared" si="25"/>
        <v>37.207500000000003</v>
      </c>
      <c r="W113" s="333">
        <f t="shared" si="26"/>
        <v>3.1006250000000004</v>
      </c>
      <c r="X113" s="260"/>
      <c r="Y113" s="260"/>
      <c r="Z113" s="260"/>
      <c r="AA113" s="260"/>
      <c r="AB113" s="260">
        <f t="shared" si="27"/>
        <v>148.83000000000004</v>
      </c>
    </row>
    <row r="114" spans="1:28" ht="17.25" customHeight="1" x14ac:dyDescent="0.3">
      <c r="B114" s="249" t="s">
        <v>640</v>
      </c>
      <c r="C114" s="250"/>
      <c r="D114" s="250" t="s">
        <v>473</v>
      </c>
      <c r="E114" s="250" t="s">
        <v>641</v>
      </c>
      <c r="F114" s="240"/>
      <c r="G114" s="240" t="s">
        <v>495</v>
      </c>
      <c r="H114" s="251" t="s">
        <v>648</v>
      </c>
      <c r="I114" s="252" t="s">
        <v>643</v>
      </c>
      <c r="J114" s="253">
        <f t="shared" si="28"/>
        <v>148.83000000000001</v>
      </c>
      <c r="K114" s="254">
        <v>0.25</v>
      </c>
      <c r="L114" s="255"/>
      <c r="M114" s="256"/>
      <c r="N114" s="256"/>
      <c r="O114" s="256"/>
      <c r="P114" s="256"/>
      <c r="Q114" s="256"/>
      <c r="R114" s="259"/>
      <c r="S114" s="259">
        <f t="shared" si="24"/>
        <v>34.106875000000002</v>
      </c>
      <c r="T114" s="259">
        <f t="shared" si="25"/>
        <v>37.207500000000003</v>
      </c>
      <c r="U114" s="259">
        <f t="shared" si="25"/>
        <v>37.207500000000003</v>
      </c>
      <c r="V114" s="290">
        <f t="shared" si="25"/>
        <v>37.207500000000003</v>
      </c>
      <c r="W114" s="333">
        <f t="shared" si="26"/>
        <v>3.1006250000000004</v>
      </c>
      <c r="X114" s="260"/>
      <c r="Y114" s="260"/>
      <c r="Z114" s="260"/>
      <c r="AA114" s="260"/>
      <c r="AB114" s="260">
        <f t="shared" si="27"/>
        <v>148.83000000000004</v>
      </c>
    </row>
    <row r="115" spans="1:28" ht="17.25" customHeight="1" x14ac:dyDescent="0.3">
      <c r="B115" s="249" t="s">
        <v>640</v>
      </c>
      <c r="C115" s="250"/>
      <c r="D115" s="250" t="s">
        <v>473</v>
      </c>
      <c r="E115" s="250" t="s">
        <v>641</v>
      </c>
      <c r="F115" s="240"/>
      <c r="G115" s="240" t="s">
        <v>495</v>
      </c>
      <c r="H115" s="251" t="s">
        <v>649</v>
      </c>
      <c r="I115" s="252" t="s">
        <v>643</v>
      </c>
      <c r="J115" s="253">
        <f t="shared" si="28"/>
        <v>148.83000000000001</v>
      </c>
      <c r="K115" s="254">
        <v>0.25</v>
      </c>
      <c r="L115" s="255"/>
      <c r="M115" s="256"/>
      <c r="N115" s="256"/>
      <c r="O115" s="256"/>
      <c r="P115" s="256"/>
      <c r="Q115" s="256"/>
      <c r="R115" s="259"/>
      <c r="S115" s="259">
        <f t="shared" si="24"/>
        <v>34.106875000000002</v>
      </c>
      <c r="T115" s="259">
        <f t="shared" si="25"/>
        <v>37.207500000000003</v>
      </c>
      <c r="U115" s="259">
        <f t="shared" si="25"/>
        <v>37.207500000000003</v>
      </c>
      <c r="V115" s="290">
        <f t="shared" si="25"/>
        <v>37.207500000000003</v>
      </c>
      <c r="W115" s="333">
        <f t="shared" si="26"/>
        <v>3.1006250000000004</v>
      </c>
      <c r="X115" s="260"/>
      <c r="Y115" s="260"/>
      <c r="Z115" s="260"/>
      <c r="AA115" s="260"/>
      <c r="AB115" s="260">
        <f t="shared" si="27"/>
        <v>148.83000000000004</v>
      </c>
    </row>
    <row r="116" spans="1:28" ht="17.25" customHeight="1" x14ac:dyDescent="0.3">
      <c r="B116" s="249" t="s">
        <v>640</v>
      </c>
      <c r="C116" s="250"/>
      <c r="D116" s="250" t="s">
        <v>473</v>
      </c>
      <c r="E116" s="250" t="s">
        <v>641</v>
      </c>
      <c r="F116" s="240"/>
      <c r="G116" s="240" t="s">
        <v>495</v>
      </c>
      <c r="H116" s="251" t="s">
        <v>650</v>
      </c>
      <c r="I116" s="252" t="s">
        <v>643</v>
      </c>
      <c r="J116" s="253">
        <f t="shared" si="28"/>
        <v>148.83000000000001</v>
      </c>
      <c r="K116" s="254">
        <v>0.25</v>
      </c>
      <c r="L116" s="255"/>
      <c r="M116" s="256"/>
      <c r="N116" s="256"/>
      <c r="O116" s="256"/>
      <c r="P116" s="256"/>
      <c r="Q116" s="256"/>
      <c r="R116" s="259"/>
      <c r="S116" s="259">
        <f t="shared" si="24"/>
        <v>34.106875000000002</v>
      </c>
      <c r="T116" s="259">
        <f t="shared" si="25"/>
        <v>37.207500000000003</v>
      </c>
      <c r="U116" s="259">
        <f t="shared" si="25"/>
        <v>37.207500000000003</v>
      </c>
      <c r="V116" s="290">
        <f t="shared" si="25"/>
        <v>37.207500000000003</v>
      </c>
      <c r="W116" s="333">
        <f t="shared" si="26"/>
        <v>3.1006250000000004</v>
      </c>
      <c r="X116" s="260"/>
      <c r="Y116" s="260"/>
      <c r="Z116" s="260"/>
      <c r="AA116" s="260"/>
      <c r="AB116" s="260">
        <f t="shared" si="27"/>
        <v>148.83000000000004</v>
      </c>
    </row>
    <row r="117" spans="1:28" ht="17.25" customHeight="1" x14ac:dyDescent="0.3">
      <c r="B117" s="294" t="s">
        <v>651</v>
      </c>
      <c r="C117" s="263"/>
      <c r="D117" s="263" t="s">
        <v>473</v>
      </c>
      <c r="E117" s="263" t="s">
        <v>652</v>
      </c>
      <c r="F117" s="263"/>
      <c r="G117" s="240" t="s">
        <v>495</v>
      </c>
      <c r="H117" s="7" t="s">
        <v>653</v>
      </c>
      <c r="I117" s="282" t="s">
        <v>654</v>
      </c>
      <c r="J117" s="36">
        <v>2130.96</v>
      </c>
      <c r="K117" s="24">
        <v>0.25</v>
      </c>
      <c r="M117" s="285"/>
      <c r="N117" s="285"/>
      <c r="O117" s="285"/>
      <c r="P117" s="285"/>
      <c r="Q117" s="285"/>
      <c r="R117" s="26"/>
      <c r="S117" s="259">
        <f t="shared" ref="S117:S131" si="29">$J117*$K117/12*2</f>
        <v>88.79</v>
      </c>
      <c r="T117" s="259">
        <f t="shared" si="25"/>
        <v>532.74</v>
      </c>
      <c r="U117" s="259">
        <f t="shared" si="25"/>
        <v>532.74</v>
      </c>
      <c r="V117" s="290">
        <f t="shared" si="25"/>
        <v>532.74</v>
      </c>
      <c r="W117" s="333">
        <f t="shared" ref="W117:W131" si="30">$J117*$K117/12*10</f>
        <v>443.95000000000005</v>
      </c>
      <c r="X117" s="260"/>
      <c r="Y117" s="260"/>
      <c r="Z117" s="260"/>
      <c r="AA117" s="260"/>
      <c r="AB117" s="260">
        <f t="shared" si="27"/>
        <v>2130.96</v>
      </c>
    </row>
    <row r="118" spans="1:28" ht="17.25" customHeight="1" x14ac:dyDescent="0.3">
      <c r="B118" s="294" t="s">
        <v>651</v>
      </c>
      <c r="C118" s="263"/>
      <c r="D118" s="263" t="s">
        <v>473</v>
      </c>
      <c r="E118" s="263" t="s">
        <v>655</v>
      </c>
      <c r="F118" s="263"/>
      <c r="G118" s="240" t="s">
        <v>474</v>
      </c>
      <c r="H118" s="7" t="s">
        <v>656</v>
      </c>
      <c r="I118" s="282" t="s">
        <v>657</v>
      </c>
      <c r="J118" s="36">
        <v>520.29999999999995</v>
      </c>
      <c r="K118" s="24">
        <v>0.25</v>
      </c>
      <c r="M118" s="285"/>
      <c r="N118" s="285"/>
      <c r="O118" s="285"/>
      <c r="P118" s="285"/>
      <c r="Q118" s="285"/>
      <c r="R118" s="26"/>
      <c r="S118" s="259">
        <f t="shared" si="29"/>
        <v>21.679166666666664</v>
      </c>
      <c r="T118" s="259">
        <f t="shared" si="25"/>
        <v>130.07499999999999</v>
      </c>
      <c r="U118" s="259">
        <f t="shared" si="25"/>
        <v>130.07499999999999</v>
      </c>
      <c r="V118" s="290">
        <f t="shared" si="25"/>
        <v>130.07499999999999</v>
      </c>
      <c r="W118" s="333">
        <f t="shared" si="30"/>
        <v>108.39583333333331</v>
      </c>
      <c r="X118" s="260"/>
      <c r="Y118" s="260"/>
      <c r="Z118" s="260"/>
      <c r="AA118" s="260"/>
      <c r="AB118" s="260">
        <f t="shared" si="27"/>
        <v>520.29999999999995</v>
      </c>
    </row>
    <row r="119" spans="1:28" ht="17.25" customHeight="1" x14ac:dyDescent="0.3">
      <c r="B119" s="294" t="s">
        <v>651</v>
      </c>
      <c r="C119" s="263"/>
      <c r="D119" s="263" t="s">
        <v>473</v>
      </c>
      <c r="E119" s="263" t="s">
        <v>655</v>
      </c>
      <c r="F119" s="263"/>
      <c r="G119" s="240" t="s">
        <v>474</v>
      </c>
      <c r="H119" s="7" t="s">
        <v>658</v>
      </c>
      <c r="I119" s="282" t="s">
        <v>659</v>
      </c>
      <c r="J119" s="36">
        <v>520.29999999999995</v>
      </c>
      <c r="K119" s="24">
        <v>0.25</v>
      </c>
      <c r="M119" s="285"/>
      <c r="N119" s="285"/>
      <c r="O119" s="285"/>
      <c r="P119" s="285"/>
      <c r="Q119" s="285"/>
      <c r="R119" s="26"/>
      <c r="S119" s="259">
        <f t="shared" si="29"/>
        <v>21.679166666666664</v>
      </c>
      <c r="T119" s="259">
        <f t="shared" si="25"/>
        <v>130.07499999999999</v>
      </c>
      <c r="U119" s="259">
        <f t="shared" si="25"/>
        <v>130.07499999999999</v>
      </c>
      <c r="V119" s="290">
        <f t="shared" si="25"/>
        <v>130.07499999999999</v>
      </c>
      <c r="W119" s="333">
        <f t="shared" si="30"/>
        <v>108.39583333333331</v>
      </c>
      <c r="X119" s="260"/>
      <c r="Y119" s="260"/>
      <c r="Z119" s="260"/>
      <c r="AA119" s="260"/>
      <c r="AB119" s="260">
        <f t="shared" si="27"/>
        <v>520.29999999999995</v>
      </c>
    </row>
    <row r="120" spans="1:28" ht="17.25" customHeight="1" x14ac:dyDescent="0.3">
      <c r="B120" s="294" t="s">
        <v>651</v>
      </c>
      <c r="C120" s="263"/>
      <c r="D120" s="263" t="s">
        <v>473</v>
      </c>
      <c r="E120" s="263" t="s">
        <v>655</v>
      </c>
      <c r="F120" s="263"/>
      <c r="G120" s="240" t="s">
        <v>474</v>
      </c>
      <c r="H120" s="7" t="s">
        <v>660</v>
      </c>
      <c r="I120" s="282" t="s">
        <v>659</v>
      </c>
      <c r="J120" s="36">
        <v>520.29999999999995</v>
      </c>
      <c r="K120" s="24">
        <v>0.25</v>
      </c>
      <c r="M120" s="285"/>
      <c r="N120" s="285"/>
      <c r="O120" s="285"/>
      <c r="P120" s="285"/>
      <c r="Q120" s="285"/>
      <c r="R120" s="26"/>
      <c r="S120" s="259">
        <f t="shared" si="29"/>
        <v>21.679166666666664</v>
      </c>
      <c r="T120" s="259">
        <f t="shared" si="25"/>
        <v>130.07499999999999</v>
      </c>
      <c r="U120" s="259">
        <f t="shared" si="25"/>
        <v>130.07499999999999</v>
      </c>
      <c r="V120" s="290">
        <f t="shared" si="25"/>
        <v>130.07499999999999</v>
      </c>
      <c r="W120" s="333">
        <f t="shared" si="30"/>
        <v>108.39583333333331</v>
      </c>
      <c r="X120" s="260"/>
      <c r="Y120" s="260"/>
      <c r="Z120" s="260"/>
      <c r="AA120" s="260"/>
      <c r="AB120" s="260">
        <f t="shared" si="27"/>
        <v>520.29999999999995</v>
      </c>
    </row>
    <row r="121" spans="1:28" ht="17.25" customHeight="1" x14ac:dyDescent="0.3">
      <c r="B121" s="294" t="s">
        <v>651</v>
      </c>
      <c r="C121" s="263"/>
      <c r="D121" s="263" t="s">
        <v>473</v>
      </c>
      <c r="E121" s="263" t="s">
        <v>655</v>
      </c>
      <c r="F121" s="263"/>
      <c r="G121" s="240" t="s">
        <v>474</v>
      </c>
      <c r="H121" s="7" t="s">
        <v>661</v>
      </c>
      <c r="I121" s="282" t="s">
        <v>659</v>
      </c>
      <c r="J121" s="36">
        <v>520.29999999999995</v>
      </c>
      <c r="K121" s="24">
        <v>0.25</v>
      </c>
      <c r="M121" s="285"/>
      <c r="N121" s="285"/>
      <c r="O121" s="285"/>
      <c r="P121" s="285"/>
      <c r="Q121" s="285"/>
      <c r="R121" s="26"/>
      <c r="S121" s="259">
        <f t="shared" si="29"/>
        <v>21.679166666666664</v>
      </c>
      <c r="T121" s="259">
        <f t="shared" si="25"/>
        <v>130.07499999999999</v>
      </c>
      <c r="U121" s="259">
        <f t="shared" si="25"/>
        <v>130.07499999999999</v>
      </c>
      <c r="V121" s="290">
        <f t="shared" si="25"/>
        <v>130.07499999999999</v>
      </c>
      <c r="W121" s="333">
        <f t="shared" si="30"/>
        <v>108.39583333333331</v>
      </c>
      <c r="X121" s="260"/>
      <c r="Y121" s="260"/>
      <c r="Z121" s="260"/>
      <c r="AA121" s="260"/>
      <c r="AB121" s="260">
        <f t="shared" si="27"/>
        <v>520.29999999999995</v>
      </c>
    </row>
    <row r="122" spans="1:28" ht="17.25" customHeight="1" x14ac:dyDescent="0.3">
      <c r="A122" s="25"/>
      <c r="B122" s="294" t="s">
        <v>662</v>
      </c>
      <c r="C122" s="263"/>
      <c r="D122" s="263" t="s">
        <v>473</v>
      </c>
      <c r="E122" s="263" t="s">
        <v>663</v>
      </c>
      <c r="F122" s="263"/>
      <c r="G122" s="240" t="s">
        <v>512</v>
      </c>
      <c r="H122" s="7" t="s">
        <v>664</v>
      </c>
      <c r="I122" s="282" t="s">
        <v>665</v>
      </c>
      <c r="J122" s="36">
        <v>278.3</v>
      </c>
      <c r="K122" s="24">
        <v>0.25</v>
      </c>
      <c r="M122" s="285"/>
      <c r="N122" s="285"/>
      <c r="O122" s="285"/>
      <c r="P122" s="285"/>
      <c r="Q122" s="285"/>
      <c r="R122" s="26"/>
      <c r="S122" s="26">
        <f t="shared" si="29"/>
        <v>11.595833333333333</v>
      </c>
      <c r="T122" s="26">
        <f t="shared" si="25"/>
        <v>69.575000000000003</v>
      </c>
      <c r="U122" s="26">
        <f t="shared" si="25"/>
        <v>69.575000000000003</v>
      </c>
      <c r="V122" s="295">
        <f t="shared" si="25"/>
        <v>69.575000000000003</v>
      </c>
      <c r="W122" s="94">
        <f t="shared" si="30"/>
        <v>57.979166666666664</v>
      </c>
      <c r="X122" s="8"/>
      <c r="Y122" s="8"/>
      <c r="Z122" s="8"/>
      <c r="AA122" s="8"/>
      <c r="AB122" s="8">
        <f t="shared" si="27"/>
        <v>278.3</v>
      </c>
    </row>
    <row r="123" spans="1:28" ht="17.25" customHeight="1" x14ac:dyDescent="0.3">
      <c r="A123" s="25"/>
      <c r="B123" s="294" t="s">
        <v>662</v>
      </c>
      <c r="C123" s="263"/>
      <c r="D123" s="263" t="s">
        <v>473</v>
      </c>
      <c r="E123" s="263" t="s">
        <v>666</v>
      </c>
      <c r="F123" s="263"/>
      <c r="G123" s="240" t="s">
        <v>559</v>
      </c>
      <c r="H123" s="7" t="s">
        <v>667</v>
      </c>
      <c r="I123" s="282" t="s">
        <v>668</v>
      </c>
      <c r="J123" s="36">
        <v>2598.9</v>
      </c>
      <c r="K123" s="24">
        <v>0.25</v>
      </c>
      <c r="M123" s="285"/>
      <c r="N123" s="285"/>
      <c r="O123" s="285"/>
      <c r="P123" s="285"/>
      <c r="Q123" s="285"/>
      <c r="R123" s="26"/>
      <c r="S123" s="26">
        <f t="shared" si="29"/>
        <v>108.28750000000001</v>
      </c>
      <c r="T123" s="26">
        <f t="shared" si="25"/>
        <v>649.72500000000002</v>
      </c>
      <c r="U123" s="26">
        <f t="shared" si="25"/>
        <v>649.72500000000002</v>
      </c>
      <c r="V123" s="295">
        <f t="shared" si="25"/>
        <v>649.72500000000002</v>
      </c>
      <c r="W123" s="94">
        <f t="shared" si="30"/>
        <v>541.4375</v>
      </c>
      <c r="X123" s="8"/>
      <c r="Y123" s="8"/>
      <c r="Z123" s="8"/>
      <c r="AA123" s="8"/>
      <c r="AB123" s="8">
        <f t="shared" si="27"/>
        <v>2598.9</v>
      </c>
    </row>
    <row r="124" spans="1:28" ht="17.25" customHeight="1" x14ac:dyDescent="0.3">
      <c r="A124" s="25"/>
      <c r="B124" s="294" t="s">
        <v>669</v>
      </c>
      <c r="C124" s="263"/>
      <c r="D124" s="263" t="s">
        <v>594</v>
      </c>
      <c r="E124" s="263" t="s">
        <v>670</v>
      </c>
      <c r="F124" s="263"/>
      <c r="G124" s="240" t="s">
        <v>512</v>
      </c>
      <c r="H124" s="296" t="s">
        <v>671</v>
      </c>
      <c r="I124" s="282" t="s">
        <v>672</v>
      </c>
      <c r="J124" s="36">
        <v>1275.0999999999999</v>
      </c>
      <c r="K124" s="24">
        <v>0.25</v>
      </c>
      <c r="M124" s="285"/>
      <c r="N124" s="285"/>
      <c r="O124" s="285"/>
      <c r="P124" s="285"/>
      <c r="Q124" s="285"/>
      <c r="R124" s="26"/>
      <c r="S124" s="26">
        <f t="shared" si="29"/>
        <v>53.129166666666663</v>
      </c>
      <c r="T124" s="26">
        <f t="shared" si="25"/>
        <v>318.77499999999998</v>
      </c>
      <c r="U124" s="26">
        <f t="shared" si="25"/>
        <v>318.77499999999998</v>
      </c>
      <c r="V124" s="295">
        <f t="shared" si="25"/>
        <v>318.77499999999998</v>
      </c>
      <c r="W124" s="94">
        <f t="shared" si="30"/>
        <v>265.64583333333331</v>
      </c>
      <c r="X124" s="8"/>
      <c r="Y124" s="8"/>
      <c r="Z124" s="8"/>
      <c r="AA124" s="8"/>
      <c r="AB124" s="8">
        <f t="shared" si="27"/>
        <v>1275.0999999999999</v>
      </c>
    </row>
    <row r="125" spans="1:28" ht="17.25" customHeight="1" x14ac:dyDescent="0.3">
      <c r="A125" s="25"/>
      <c r="B125" s="294" t="s">
        <v>669</v>
      </c>
      <c r="C125" s="263"/>
      <c r="D125" s="263" t="s">
        <v>594</v>
      </c>
      <c r="E125" s="263" t="s">
        <v>670</v>
      </c>
      <c r="F125" s="263"/>
      <c r="G125" s="240" t="s">
        <v>495</v>
      </c>
      <c r="H125" s="296" t="s">
        <v>673</v>
      </c>
      <c r="I125" s="282" t="s">
        <v>674</v>
      </c>
      <c r="J125" s="36">
        <v>205.36</v>
      </c>
      <c r="K125" s="24">
        <v>0.25</v>
      </c>
      <c r="M125" s="285"/>
      <c r="N125" s="285"/>
      <c r="O125" s="285"/>
      <c r="P125" s="285"/>
      <c r="Q125" s="285"/>
      <c r="R125" s="26"/>
      <c r="S125" s="26">
        <f t="shared" si="29"/>
        <v>8.5566666666666666</v>
      </c>
      <c r="T125" s="26">
        <f t="shared" ref="T125:W140" si="31">$J125*$K125</f>
        <v>51.34</v>
      </c>
      <c r="U125" s="26">
        <f t="shared" si="31"/>
        <v>51.34</v>
      </c>
      <c r="V125" s="295">
        <f t="shared" si="31"/>
        <v>51.34</v>
      </c>
      <c r="W125" s="94">
        <f t="shared" si="30"/>
        <v>42.783333333333331</v>
      </c>
      <c r="X125" s="8"/>
      <c r="Y125" s="8"/>
      <c r="Z125" s="8"/>
      <c r="AA125" s="8"/>
      <c r="AB125" s="8">
        <f t="shared" si="27"/>
        <v>205.36</v>
      </c>
    </row>
    <row r="126" spans="1:28" ht="17.25" customHeight="1" x14ac:dyDescent="0.3">
      <c r="A126" s="25"/>
      <c r="B126" s="294" t="s">
        <v>669</v>
      </c>
      <c r="C126" s="263"/>
      <c r="D126" s="263" t="s">
        <v>594</v>
      </c>
      <c r="E126" s="263" t="s">
        <v>670</v>
      </c>
      <c r="F126" s="297"/>
      <c r="G126" s="240" t="s">
        <v>495</v>
      </c>
      <c r="H126" s="296" t="s">
        <v>675</v>
      </c>
      <c r="I126" s="282" t="s">
        <v>674</v>
      </c>
      <c r="J126" s="36">
        <v>205.36</v>
      </c>
      <c r="K126" s="24">
        <v>0.25</v>
      </c>
      <c r="M126" s="285"/>
      <c r="N126" s="285"/>
      <c r="O126" s="285"/>
      <c r="P126" s="285"/>
      <c r="Q126" s="285"/>
      <c r="R126" s="26"/>
      <c r="S126" s="26">
        <f t="shared" si="29"/>
        <v>8.5566666666666666</v>
      </c>
      <c r="T126" s="26">
        <f t="shared" si="31"/>
        <v>51.34</v>
      </c>
      <c r="U126" s="26">
        <f t="shared" si="31"/>
        <v>51.34</v>
      </c>
      <c r="V126" s="295">
        <f t="shared" si="31"/>
        <v>51.34</v>
      </c>
      <c r="W126" s="94">
        <f t="shared" si="30"/>
        <v>42.783333333333331</v>
      </c>
      <c r="X126" s="8"/>
      <c r="Y126" s="8"/>
      <c r="Z126" s="8"/>
      <c r="AA126" s="8"/>
      <c r="AB126" s="8">
        <f t="shared" si="27"/>
        <v>205.36</v>
      </c>
    </row>
    <row r="127" spans="1:28" ht="17.25" customHeight="1" x14ac:dyDescent="0.3">
      <c r="A127" s="25"/>
      <c r="B127" s="294" t="s">
        <v>669</v>
      </c>
      <c r="C127" s="263"/>
      <c r="D127" s="263" t="s">
        <v>594</v>
      </c>
      <c r="E127" s="263" t="s">
        <v>670</v>
      </c>
      <c r="F127" s="263"/>
      <c r="G127" s="240" t="s">
        <v>512</v>
      </c>
      <c r="H127" s="296" t="s">
        <v>676</v>
      </c>
      <c r="I127" s="282" t="s">
        <v>677</v>
      </c>
      <c r="J127" s="36">
        <v>1723.79</v>
      </c>
      <c r="K127" s="24">
        <v>0.25</v>
      </c>
      <c r="M127" s="285"/>
      <c r="N127" s="285"/>
      <c r="O127" s="285"/>
      <c r="P127" s="285"/>
      <c r="Q127" s="285"/>
      <c r="R127" s="26"/>
      <c r="S127" s="26">
        <f t="shared" si="29"/>
        <v>71.824583333333337</v>
      </c>
      <c r="T127" s="26">
        <f t="shared" si="31"/>
        <v>430.94749999999999</v>
      </c>
      <c r="U127" s="26">
        <f t="shared" si="31"/>
        <v>430.94749999999999</v>
      </c>
      <c r="V127" s="295">
        <f t="shared" si="31"/>
        <v>430.94749999999999</v>
      </c>
      <c r="W127" s="94">
        <f t="shared" si="30"/>
        <v>359.1229166666667</v>
      </c>
      <c r="X127" s="8"/>
      <c r="Y127" s="8"/>
      <c r="Z127" s="8"/>
      <c r="AA127" s="8"/>
      <c r="AB127" s="8">
        <f t="shared" si="27"/>
        <v>1723.79</v>
      </c>
    </row>
    <row r="128" spans="1:28" ht="17.25" customHeight="1" x14ac:dyDescent="0.3">
      <c r="A128" s="25"/>
      <c r="B128" s="294" t="s">
        <v>669</v>
      </c>
      <c r="C128" s="263"/>
      <c r="D128" s="263" t="s">
        <v>594</v>
      </c>
      <c r="E128" s="263" t="s">
        <v>670</v>
      </c>
      <c r="F128" s="263"/>
      <c r="G128" s="240" t="s">
        <v>529</v>
      </c>
      <c r="H128" s="296" t="s">
        <v>678</v>
      </c>
      <c r="I128" s="282" t="s">
        <v>679</v>
      </c>
      <c r="J128" s="36">
        <v>36.08</v>
      </c>
      <c r="K128" s="24">
        <v>0.25</v>
      </c>
      <c r="M128" s="285"/>
      <c r="N128" s="285"/>
      <c r="O128" s="285"/>
      <c r="P128" s="285"/>
      <c r="Q128" s="285"/>
      <c r="R128" s="26"/>
      <c r="S128" s="26">
        <f t="shared" si="29"/>
        <v>1.5033333333333332</v>
      </c>
      <c r="T128" s="26">
        <f t="shared" si="31"/>
        <v>9.02</v>
      </c>
      <c r="U128" s="26">
        <f t="shared" si="31"/>
        <v>9.02</v>
      </c>
      <c r="V128" s="295">
        <f t="shared" si="31"/>
        <v>9.02</v>
      </c>
      <c r="W128" s="94">
        <f t="shared" si="30"/>
        <v>7.5166666666666657</v>
      </c>
      <c r="X128" s="8"/>
      <c r="Y128" s="8"/>
      <c r="Z128" s="8"/>
      <c r="AA128" s="8"/>
      <c r="AB128" s="8">
        <f t="shared" si="27"/>
        <v>36.08</v>
      </c>
    </row>
    <row r="129" spans="1:28" ht="17.25" customHeight="1" x14ac:dyDescent="0.3">
      <c r="A129" s="25"/>
      <c r="B129" s="294" t="s">
        <v>669</v>
      </c>
      <c r="C129" s="263"/>
      <c r="D129" s="263" t="s">
        <v>594</v>
      </c>
      <c r="E129" s="263" t="s">
        <v>670</v>
      </c>
      <c r="F129" s="263"/>
      <c r="G129" s="240" t="s">
        <v>529</v>
      </c>
      <c r="H129" s="296" t="s">
        <v>680</v>
      </c>
      <c r="I129" s="282" t="s">
        <v>681</v>
      </c>
      <c r="J129" s="36">
        <v>36.08</v>
      </c>
      <c r="K129" s="24">
        <v>0.25</v>
      </c>
      <c r="M129" s="285"/>
      <c r="N129" s="285"/>
      <c r="O129" s="285"/>
      <c r="P129" s="285"/>
      <c r="Q129" s="285"/>
      <c r="R129" s="26"/>
      <c r="S129" s="26">
        <f t="shared" si="29"/>
        <v>1.5033333333333332</v>
      </c>
      <c r="T129" s="26">
        <f t="shared" si="31"/>
        <v>9.02</v>
      </c>
      <c r="U129" s="26">
        <f t="shared" si="31"/>
        <v>9.02</v>
      </c>
      <c r="V129" s="295">
        <f t="shared" si="31"/>
        <v>9.02</v>
      </c>
      <c r="W129" s="94">
        <f t="shared" si="30"/>
        <v>7.5166666666666657</v>
      </c>
      <c r="X129" s="8"/>
      <c r="Y129" s="8"/>
      <c r="Z129" s="8"/>
      <c r="AA129" s="8"/>
      <c r="AB129" s="8">
        <f t="shared" si="27"/>
        <v>36.08</v>
      </c>
    </row>
    <row r="130" spans="1:28" ht="17.25" customHeight="1" x14ac:dyDescent="0.3">
      <c r="A130" s="25"/>
      <c r="B130" s="294" t="s">
        <v>669</v>
      </c>
      <c r="C130" s="263"/>
      <c r="D130" s="263" t="s">
        <v>594</v>
      </c>
      <c r="E130" s="263" t="s">
        <v>670</v>
      </c>
      <c r="F130" s="297"/>
      <c r="G130" s="240" t="s">
        <v>529</v>
      </c>
      <c r="H130" s="296" t="s">
        <v>682</v>
      </c>
      <c r="I130" s="282" t="s">
        <v>683</v>
      </c>
      <c r="J130" s="36">
        <v>36.08</v>
      </c>
      <c r="K130" s="24">
        <v>0.25</v>
      </c>
      <c r="M130" s="285"/>
      <c r="N130" s="285"/>
      <c r="O130" s="285"/>
      <c r="P130" s="285"/>
      <c r="Q130" s="285"/>
      <c r="R130" s="26"/>
      <c r="S130" s="26">
        <f t="shared" si="29"/>
        <v>1.5033333333333332</v>
      </c>
      <c r="T130" s="26">
        <f t="shared" si="31"/>
        <v>9.02</v>
      </c>
      <c r="U130" s="26">
        <f t="shared" si="31"/>
        <v>9.02</v>
      </c>
      <c r="V130" s="295">
        <f t="shared" si="31"/>
        <v>9.02</v>
      </c>
      <c r="W130" s="94">
        <f t="shared" si="30"/>
        <v>7.5166666666666657</v>
      </c>
      <c r="X130" s="8"/>
      <c r="Y130" s="8"/>
      <c r="Z130" s="8"/>
      <c r="AA130" s="8"/>
      <c r="AB130" s="8">
        <f t="shared" si="27"/>
        <v>36.08</v>
      </c>
    </row>
    <row r="131" spans="1:28" ht="17.25" customHeight="1" x14ac:dyDescent="0.3">
      <c r="B131" s="339" t="s">
        <v>669</v>
      </c>
      <c r="C131" s="307"/>
      <c r="D131" s="307" t="s">
        <v>594</v>
      </c>
      <c r="E131" s="307" t="s">
        <v>670</v>
      </c>
      <c r="F131" s="307"/>
      <c r="G131" s="307" t="s">
        <v>529</v>
      </c>
      <c r="H131" s="349" t="s">
        <v>684</v>
      </c>
      <c r="I131" s="341" t="s">
        <v>685</v>
      </c>
      <c r="J131" s="342">
        <v>36.08</v>
      </c>
      <c r="K131" s="343">
        <v>0.25</v>
      </c>
      <c r="L131" s="344"/>
      <c r="M131" s="345"/>
      <c r="N131" s="345"/>
      <c r="O131" s="345"/>
      <c r="P131" s="345"/>
      <c r="Q131" s="345"/>
      <c r="R131" s="346"/>
      <c r="S131" s="346">
        <f t="shared" si="29"/>
        <v>1.5033333333333332</v>
      </c>
      <c r="T131" s="346">
        <f t="shared" si="31"/>
        <v>9.02</v>
      </c>
      <c r="U131" s="346">
        <f t="shared" si="31"/>
        <v>9.02</v>
      </c>
      <c r="V131" s="350">
        <f t="shared" si="31"/>
        <v>9.02</v>
      </c>
      <c r="W131" s="348">
        <f t="shared" si="30"/>
        <v>7.5166666666666657</v>
      </c>
      <c r="X131" s="347"/>
      <c r="Y131" s="347"/>
      <c r="Z131" s="347"/>
      <c r="AA131" s="347"/>
      <c r="AB131" s="347">
        <f t="shared" si="27"/>
        <v>36.08</v>
      </c>
    </row>
    <row r="132" spans="1:28" ht="17.25" customHeight="1" x14ac:dyDescent="0.3">
      <c r="A132" s="25"/>
      <c r="B132" s="294" t="s">
        <v>686</v>
      </c>
      <c r="C132" s="263"/>
      <c r="D132" s="263" t="s">
        <v>594</v>
      </c>
      <c r="E132" s="263" t="s">
        <v>687</v>
      </c>
      <c r="F132" s="263"/>
      <c r="G132" s="240" t="s">
        <v>512</v>
      </c>
      <c r="H132" s="296" t="s">
        <v>688</v>
      </c>
      <c r="I132" s="282" t="s">
        <v>689</v>
      </c>
      <c r="J132" s="36">
        <v>1275.0899999999999</v>
      </c>
      <c r="K132" s="24">
        <v>0.25</v>
      </c>
      <c r="M132" s="285"/>
      <c r="N132" s="285"/>
      <c r="O132" s="285"/>
      <c r="P132" s="285"/>
      <c r="Q132" s="285"/>
      <c r="R132" s="26"/>
      <c r="S132" s="26"/>
      <c r="T132" s="26">
        <f t="shared" si="31"/>
        <v>318.77249999999998</v>
      </c>
      <c r="U132" s="26">
        <f t="shared" si="31"/>
        <v>318.77249999999998</v>
      </c>
      <c r="V132" s="295">
        <f t="shared" si="31"/>
        <v>318.77249999999998</v>
      </c>
      <c r="W132" s="94">
        <f t="shared" si="31"/>
        <v>318.77249999999998</v>
      </c>
      <c r="X132" s="8"/>
      <c r="Y132" s="8"/>
      <c r="Z132" s="8"/>
      <c r="AA132" s="8"/>
      <c r="AB132" s="8">
        <f t="shared" ref="AB132:AB139" si="32">SUM(T132:X132)</f>
        <v>1275.0899999999999</v>
      </c>
    </row>
    <row r="133" spans="1:28" ht="17.25" customHeight="1" x14ac:dyDescent="0.3">
      <c r="A133" s="25"/>
      <c r="B133" s="294" t="s">
        <v>686</v>
      </c>
      <c r="C133" s="263"/>
      <c r="D133" s="304" t="s">
        <v>594</v>
      </c>
      <c r="E133" s="304" t="s">
        <v>687</v>
      </c>
      <c r="F133" s="304"/>
      <c r="G133" s="240" t="s">
        <v>512</v>
      </c>
      <c r="H133" s="296" t="s">
        <v>690</v>
      </c>
      <c r="I133" s="282" t="s">
        <v>689</v>
      </c>
      <c r="J133" s="36">
        <v>1275.0999999999999</v>
      </c>
      <c r="K133" s="24">
        <v>0.25</v>
      </c>
      <c r="M133" s="285"/>
      <c r="N133" s="285"/>
      <c r="O133" s="285"/>
      <c r="P133" s="285"/>
      <c r="Q133" s="285"/>
      <c r="R133" s="26"/>
      <c r="S133" s="26"/>
      <c r="T133" s="26">
        <f t="shared" si="31"/>
        <v>318.77499999999998</v>
      </c>
      <c r="U133" s="26">
        <f t="shared" si="31"/>
        <v>318.77499999999998</v>
      </c>
      <c r="V133" s="295">
        <f t="shared" si="31"/>
        <v>318.77499999999998</v>
      </c>
      <c r="W133" s="94">
        <f t="shared" si="31"/>
        <v>318.77499999999998</v>
      </c>
      <c r="X133" s="8"/>
      <c r="Y133" s="8"/>
      <c r="Z133" s="8"/>
      <c r="AA133" s="8"/>
      <c r="AB133" s="8">
        <f t="shared" si="32"/>
        <v>1275.0999999999999</v>
      </c>
    </row>
    <row r="134" spans="1:28" ht="17.25" customHeight="1" x14ac:dyDescent="0.3">
      <c r="A134" s="25"/>
      <c r="B134" s="294" t="s">
        <v>686</v>
      </c>
      <c r="C134" s="263"/>
      <c r="D134" s="263" t="s">
        <v>594</v>
      </c>
      <c r="E134" s="263" t="s">
        <v>687</v>
      </c>
      <c r="F134" s="263"/>
      <c r="G134" s="240" t="s">
        <v>512</v>
      </c>
      <c r="H134" s="296" t="s">
        <v>691</v>
      </c>
      <c r="I134" s="282" t="s">
        <v>692</v>
      </c>
      <c r="J134" s="36">
        <v>1707.35</v>
      </c>
      <c r="K134" s="24">
        <v>0.25</v>
      </c>
      <c r="M134" s="285"/>
      <c r="N134" s="285"/>
      <c r="O134" s="285"/>
      <c r="P134" s="285"/>
      <c r="Q134" s="285"/>
      <c r="R134" s="26"/>
      <c r="S134" s="26"/>
      <c r="T134" s="26">
        <f t="shared" si="31"/>
        <v>426.83749999999998</v>
      </c>
      <c r="U134" s="26">
        <f t="shared" si="31"/>
        <v>426.83749999999998</v>
      </c>
      <c r="V134" s="295">
        <f t="shared" si="31"/>
        <v>426.83749999999998</v>
      </c>
      <c r="W134" s="94">
        <f t="shared" si="31"/>
        <v>426.83749999999998</v>
      </c>
      <c r="X134" s="8"/>
      <c r="Y134" s="8"/>
      <c r="Z134" s="8"/>
      <c r="AA134" s="8"/>
      <c r="AB134" s="8">
        <f t="shared" si="32"/>
        <v>1707.35</v>
      </c>
    </row>
    <row r="135" spans="1:28" ht="17.25" customHeight="1" x14ac:dyDescent="0.3">
      <c r="A135" s="25"/>
      <c r="B135" s="294" t="s">
        <v>686</v>
      </c>
      <c r="C135" s="263"/>
      <c r="D135" s="263" t="s">
        <v>594</v>
      </c>
      <c r="E135" s="263" t="s">
        <v>687</v>
      </c>
      <c r="F135" s="263"/>
      <c r="G135" s="240" t="s">
        <v>512</v>
      </c>
      <c r="H135" s="296" t="s">
        <v>693</v>
      </c>
      <c r="I135" s="282" t="s">
        <v>692</v>
      </c>
      <c r="J135" s="36">
        <v>1707.35</v>
      </c>
      <c r="K135" s="24">
        <v>0.25</v>
      </c>
      <c r="M135" s="285"/>
      <c r="N135" s="285"/>
      <c r="O135" s="285"/>
      <c r="P135" s="285"/>
      <c r="Q135" s="285"/>
      <c r="R135" s="26"/>
      <c r="S135" s="26"/>
      <c r="T135" s="26">
        <f t="shared" si="31"/>
        <v>426.83749999999998</v>
      </c>
      <c r="U135" s="26">
        <f t="shared" si="31"/>
        <v>426.83749999999998</v>
      </c>
      <c r="V135" s="295">
        <f t="shared" si="31"/>
        <v>426.83749999999998</v>
      </c>
      <c r="W135" s="94">
        <f t="shared" si="31"/>
        <v>426.83749999999998</v>
      </c>
      <c r="X135" s="8"/>
      <c r="Y135" s="8"/>
      <c r="Z135" s="8"/>
      <c r="AA135" s="8"/>
      <c r="AB135" s="8">
        <f t="shared" si="32"/>
        <v>1707.35</v>
      </c>
    </row>
    <row r="136" spans="1:28" ht="17.25" customHeight="1" x14ac:dyDescent="0.3">
      <c r="A136" s="25"/>
      <c r="B136" s="294" t="s">
        <v>694</v>
      </c>
      <c r="C136" s="263"/>
      <c r="D136" s="263" t="s">
        <v>633</v>
      </c>
      <c r="E136" s="263" t="s">
        <v>695</v>
      </c>
      <c r="F136" s="263"/>
      <c r="G136" s="240" t="s">
        <v>512</v>
      </c>
      <c r="H136" s="305" t="s">
        <v>696</v>
      </c>
      <c r="I136" s="282" t="s">
        <v>697</v>
      </c>
      <c r="J136" s="36">
        <v>1197.07</v>
      </c>
      <c r="K136" s="24">
        <v>0.25</v>
      </c>
      <c r="M136" s="285"/>
      <c r="N136" s="285"/>
      <c r="O136" s="285"/>
      <c r="P136" s="285"/>
      <c r="Q136" s="285"/>
      <c r="R136" s="26"/>
      <c r="S136" s="26"/>
      <c r="T136" s="26">
        <f t="shared" si="31"/>
        <v>299.26749999999998</v>
      </c>
      <c r="U136" s="26">
        <f t="shared" si="31"/>
        <v>299.26749999999998</v>
      </c>
      <c r="V136" s="295">
        <f t="shared" si="31"/>
        <v>299.26749999999998</v>
      </c>
      <c r="W136" s="94">
        <f t="shared" si="31"/>
        <v>299.26749999999998</v>
      </c>
      <c r="X136" s="8"/>
      <c r="Y136" s="8"/>
      <c r="Z136" s="8"/>
      <c r="AA136" s="8"/>
      <c r="AB136" s="8">
        <f t="shared" si="32"/>
        <v>1197.07</v>
      </c>
    </row>
    <row r="137" spans="1:28" ht="17.25" customHeight="1" x14ac:dyDescent="0.3">
      <c r="A137" s="25"/>
      <c r="B137" s="294" t="s">
        <v>694</v>
      </c>
      <c r="C137" s="263"/>
      <c r="D137" s="263" t="s">
        <v>633</v>
      </c>
      <c r="E137" s="263" t="s">
        <v>695</v>
      </c>
      <c r="F137" s="263"/>
      <c r="G137" s="240" t="s">
        <v>512</v>
      </c>
      <c r="H137" s="305" t="s">
        <v>698</v>
      </c>
      <c r="I137" s="282" t="s">
        <v>697</v>
      </c>
      <c r="J137" s="36">
        <v>1197.06</v>
      </c>
      <c r="K137" s="24">
        <v>0.25</v>
      </c>
      <c r="M137" s="285"/>
      <c r="N137" s="285"/>
      <c r="O137" s="285"/>
      <c r="P137" s="285"/>
      <c r="Q137" s="285"/>
      <c r="R137" s="26"/>
      <c r="S137" s="26"/>
      <c r="T137" s="26">
        <f t="shared" si="31"/>
        <v>299.26499999999999</v>
      </c>
      <c r="U137" s="26">
        <f t="shared" si="31"/>
        <v>299.26499999999999</v>
      </c>
      <c r="V137" s="295">
        <f t="shared" si="31"/>
        <v>299.26499999999999</v>
      </c>
      <c r="W137" s="94">
        <f t="shared" si="31"/>
        <v>299.26499999999999</v>
      </c>
      <c r="X137" s="8"/>
      <c r="Y137" s="8"/>
      <c r="Z137" s="8"/>
      <c r="AA137" s="8"/>
      <c r="AB137" s="8">
        <f t="shared" si="32"/>
        <v>1197.06</v>
      </c>
    </row>
    <row r="138" spans="1:28" ht="17.25" customHeight="1" x14ac:dyDescent="0.3">
      <c r="A138" s="25"/>
      <c r="B138" s="294" t="s">
        <v>694</v>
      </c>
      <c r="C138" s="263"/>
      <c r="D138" s="263" t="s">
        <v>633</v>
      </c>
      <c r="E138" s="263" t="s">
        <v>695</v>
      </c>
      <c r="F138" s="263"/>
      <c r="G138" s="240" t="s">
        <v>512</v>
      </c>
      <c r="H138" s="305" t="s">
        <v>699</v>
      </c>
      <c r="I138" s="282" t="s">
        <v>697</v>
      </c>
      <c r="J138" s="36">
        <v>1197.06</v>
      </c>
      <c r="K138" s="24">
        <v>0.25</v>
      </c>
      <c r="M138" s="285"/>
      <c r="N138" s="285"/>
      <c r="O138" s="285"/>
      <c r="P138" s="285"/>
      <c r="Q138" s="285"/>
      <c r="R138" s="26"/>
      <c r="S138" s="26"/>
      <c r="T138" s="26">
        <f t="shared" si="31"/>
        <v>299.26499999999999</v>
      </c>
      <c r="U138" s="26">
        <f t="shared" si="31"/>
        <v>299.26499999999999</v>
      </c>
      <c r="V138" s="295">
        <f t="shared" si="31"/>
        <v>299.26499999999999</v>
      </c>
      <c r="W138" s="94">
        <f t="shared" si="31"/>
        <v>299.26499999999999</v>
      </c>
      <c r="X138" s="8"/>
      <c r="Y138" s="8"/>
      <c r="Z138" s="8"/>
      <c r="AA138" s="8"/>
      <c r="AB138" s="8">
        <f t="shared" si="32"/>
        <v>1197.06</v>
      </c>
    </row>
    <row r="139" spans="1:28" ht="17.25" customHeight="1" x14ac:dyDescent="0.3">
      <c r="A139" s="25"/>
      <c r="B139" s="294" t="s">
        <v>694</v>
      </c>
      <c r="C139" s="263"/>
      <c r="D139" s="263" t="s">
        <v>633</v>
      </c>
      <c r="E139" s="263" t="s">
        <v>695</v>
      </c>
      <c r="F139" s="263"/>
      <c r="G139" s="240" t="s">
        <v>512</v>
      </c>
      <c r="H139" s="305" t="s">
        <v>700</v>
      </c>
      <c r="I139" s="282" t="s">
        <v>697</v>
      </c>
      <c r="J139" s="36">
        <v>1197.07</v>
      </c>
      <c r="K139" s="24">
        <v>0.25</v>
      </c>
      <c r="M139" s="285"/>
      <c r="N139" s="285"/>
      <c r="O139" s="285"/>
      <c r="P139" s="285"/>
      <c r="Q139" s="285"/>
      <c r="R139" s="26"/>
      <c r="S139" s="26"/>
      <c r="T139" s="26">
        <f t="shared" si="31"/>
        <v>299.26749999999998</v>
      </c>
      <c r="U139" s="26">
        <f t="shared" si="31"/>
        <v>299.26749999999998</v>
      </c>
      <c r="V139" s="295">
        <f t="shared" si="31"/>
        <v>299.26749999999998</v>
      </c>
      <c r="W139" s="94">
        <f t="shared" si="31"/>
        <v>299.26749999999998</v>
      </c>
      <c r="X139" s="8"/>
      <c r="Y139" s="8"/>
      <c r="Z139" s="8"/>
      <c r="AA139" s="8"/>
      <c r="AB139" s="8">
        <f t="shared" si="32"/>
        <v>1197.07</v>
      </c>
    </row>
    <row r="140" spans="1:28" ht="17.25" customHeight="1" x14ac:dyDescent="0.3">
      <c r="A140" s="25"/>
      <c r="B140" s="294">
        <v>44348</v>
      </c>
      <c r="C140" s="263" t="s">
        <v>701</v>
      </c>
      <c r="D140" s="263" t="s">
        <v>473</v>
      </c>
      <c r="E140" s="263" t="s">
        <v>702</v>
      </c>
      <c r="F140" s="263"/>
      <c r="G140" s="240" t="s">
        <v>512</v>
      </c>
      <c r="H140" s="7" t="s">
        <v>703</v>
      </c>
      <c r="I140" s="282" t="s">
        <v>704</v>
      </c>
      <c r="J140" s="36">
        <v>995.04</v>
      </c>
      <c r="K140" s="24">
        <v>0.25</v>
      </c>
      <c r="M140" s="285"/>
      <c r="N140" s="285"/>
      <c r="O140" s="285"/>
      <c r="P140" s="285"/>
      <c r="Q140" s="285"/>
      <c r="R140" s="26"/>
      <c r="S140" s="26"/>
      <c r="T140" s="8">
        <f t="shared" ref="T140:T152" si="33">$J140*$K140/12*7</f>
        <v>145.11000000000001</v>
      </c>
      <c r="U140" s="8">
        <f t="shared" si="31"/>
        <v>248.76</v>
      </c>
      <c r="V140" s="295">
        <f t="shared" si="31"/>
        <v>248.76</v>
      </c>
      <c r="W140" s="94">
        <f t="shared" si="31"/>
        <v>248.76</v>
      </c>
      <c r="X140" s="8">
        <f t="shared" ref="X140:X152" si="34">$J140*$K140/12*5</f>
        <v>103.65</v>
      </c>
      <c r="Y140" s="8"/>
      <c r="Z140" s="8"/>
      <c r="AA140" s="8"/>
      <c r="AB140" s="8">
        <f t="shared" ref="AB140:AB153" si="35">R140+S140+T140+U140+V140+W140+X140</f>
        <v>995.04</v>
      </c>
    </row>
    <row r="141" spans="1:28" ht="17.25" customHeight="1" x14ac:dyDescent="0.3">
      <c r="A141" s="25"/>
      <c r="B141" s="294">
        <v>44348</v>
      </c>
      <c r="C141" s="263" t="s">
        <v>705</v>
      </c>
      <c r="D141" s="263" t="s">
        <v>473</v>
      </c>
      <c r="E141" s="263" t="s">
        <v>702</v>
      </c>
      <c r="F141" s="263"/>
      <c r="G141" s="240" t="s">
        <v>512</v>
      </c>
      <c r="H141" s="7" t="s">
        <v>706</v>
      </c>
      <c r="I141" s="282" t="s">
        <v>704</v>
      </c>
      <c r="J141" s="36">
        <v>995.04</v>
      </c>
      <c r="K141" s="24">
        <v>0.25</v>
      </c>
      <c r="M141" s="285"/>
      <c r="N141" s="285"/>
      <c r="O141" s="285"/>
      <c r="P141" s="285"/>
      <c r="Q141" s="285"/>
      <c r="R141" s="26"/>
      <c r="S141" s="26"/>
      <c r="T141" s="8">
        <f t="shared" si="33"/>
        <v>145.11000000000001</v>
      </c>
      <c r="U141" s="8">
        <f t="shared" ref="U141:W156" si="36">$J141*$K141</f>
        <v>248.76</v>
      </c>
      <c r="V141" s="295">
        <f t="shared" si="36"/>
        <v>248.76</v>
      </c>
      <c r="W141" s="94">
        <f t="shared" si="36"/>
        <v>248.76</v>
      </c>
      <c r="X141" s="8">
        <f t="shared" si="34"/>
        <v>103.65</v>
      </c>
      <c r="Y141" s="8"/>
      <c r="Z141" s="8"/>
      <c r="AA141" s="8"/>
      <c r="AB141" s="8">
        <f t="shared" si="35"/>
        <v>995.04</v>
      </c>
    </row>
    <row r="142" spans="1:28" ht="17.25" customHeight="1" x14ac:dyDescent="0.3">
      <c r="A142" s="25"/>
      <c r="B142" s="294">
        <v>44348</v>
      </c>
      <c r="C142" s="263"/>
      <c r="D142" s="263" t="s">
        <v>473</v>
      </c>
      <c r="E142" s="263" t="s">
        <v>702</v>
      </c>
      <c r="F142" s="263"/>
      <c r="G142" s="240" t="s">
        <v>512</v>
      </c>
      <c r="H142" s="7" t="s">
        <v>707</v>
      </c>
      <c r="I142" s="282" t="s">
        <v>704</v>
      </c>
      <c r="J142" s="36">
        <v>995.04</v>
      </c>
      <c r="K142" s="24">
        <v>0.25</v>
      </c>
      <c r="M142" s="285"/>
      <c r="N142" s="285"/>
      <c r="O142" s="285"/>
      <c r="P142" s="285"/>
      <c r="Q142" s="285"/>
      <c r="R142" s="26"/>
      <c r="S142" s="26"/>
      <c r="T142" s="26">
        <f t="shared" si="33"/>
        <v>145.11000000000001</v>
      </c>
      <c r="U142" s="26">
        <f t="shared" si="36"/>
        <v>248.76</v>
      </c>
      <c r="V142" s="295">
        <f t="shared" si="36"/>
        <v>248.76</v>
      </c>
      <c r="W142" s="94">
        <f t="shared" si="36"/>
        <v>248.76</v>
      </c>
      <c r="X142" s="8">
        <f t="shared" si="34"/>
        <v>103.65</v>
      </c>
      <c r="Y142" s="8"/>
      <c r="Z142" s="8"/>
      <c r="AA142" s="8"/>
      <c r="AB142" s="8">
        <f t="shared" si="35"/>
        <v>995.04</v>
      </c>
    </row>
    <row r="143" spans="1:28" ht="17.25" customHeight="1" x14ac:dyDescent="0.3">
      <c r="A143" s="25"/>
      <c r="B143" s="294">
        <v>44348</v>
      </c>
      <c r="C143" s="263"/>
      <c r="D143" s="263" t="s">
        <v>473</v>
      </c>
      <c r="E143" s="263" t="s">
        <v>702</v>
      </c>
      <c r="F143" s="263"/>
      <c r="G143" s="240" t="s">
        <v>512</v>
      </c>
      <c r="H143" s="7" t="s">
        <v>708</v>
      </c>
      <c r="I143" s="282" t="s">
        <v>704</v>
      </c>
      <c r="J143" s="36">
        <v>995.04</v>
      </c>
      <c r="K143" s="24">
        <v>0.25</v>
      </c>
      <c r="M143" s="285"/>
      <c r="N143" s="285"/>
      <c r="O143" s="285"/>
      <c r="P143" s="285"/>
      <c r="Q143" s="285"/>
      <c r="R143" s="26"/>
      <c r="S143" s="26"/>
      <c r="T143" s="26">
        <f t="shared" si="33"/>
        <v>145.11000000000001</v>
      </c>
      <c r="U143" s="26">
        <f t="shared" si="36"/>
        <v>248.76</v>
      </c>
      <c r="V143" s="295">
        <f t="shared" si="36"/>
        <v>248.76</v>
      </c>
      <c r="W143" s="94">
        <f t="shared" si="36"/>
        <v>248.76</v>
      </c>
      <c r="X143" s="8">
        <f t="shared" si="34"/>
        <v>103.65</v>
      </c>
      <c r="Y143" s="8"/>
      <c r="Z143" s="8"/>
      <c r="AA143" s="8"/>
      <c r="AB143" s="8">
        <f t="shared" si="35"/>
        <v>995.04</v>
      </c>
    </row>
    <row r="144" spans="1:28" ht="17.25" customHeight="1" x14ac:dyDescent="0.3">
      <c r="A144" s="25"/>
      <c r="B144" s="294">
        <v>44348</v>
      </c>
      <c r="C144" s="263"/>
      <c r="D144" s="263" t="s">
        <v>473</v>
      </c>
      <c r="E144" s="263" t="s">
        <v>702</v>
      </c>
      <c r="F144" s="263"/>
      <c r="G144" s="240" t="s">
        <v>495</v>
      </c>
      <c r="H144" s="7" t="s">
        <v>709</v>
      </c>
      <c r="I144" s="282" t="s">
        <v>710</v>
      </c>
      <c r="J144" s="36">
        <v>160.18</v>
      </c>
      <c r="K144" s="24">
        <v>0.25</v>
      </c>
      <c r="M144" s="285"/>
      <c r="N144" s="285"/>
      <c r="O144" s="285"/>
      <c r="P144" s="285"/>
      <c r="Q144" s="285"/>
      <c r="R144" s="26"/>
      <c r="S144" s="26"/>
      <c r="T144" s="26">
        <f t="shared" si="33"/>
        <v>23.359583333333337</v>
      </c>
      <c r="U144" s="26">
        <f t="shared" si="36"/>
        <v>40.045000000000002</v>
      </c>
      <c r="V144" s="295">
        <f t="shared" si="36"/>
        <v>40.045000000000002</v>
      </c>
      <c r="W144" s="94">
        <f t="shared" si="36"/>
        <v>40.045000000000002</v>
      </c>
      <c r="X144" s="8">
        <f t="shared" si="34"/>
        <v>16.685416666666669</v>
      </c>
      <c r="Y144" s="8"/>
      <c r="Z144" s="8"/>
      <c r="AA144" s="8"/>
      <c r="AB144" s="8">
        <f t="shared" si="35"/>
        <v>160.18</v>
      </c>
    </row>
    <row r="145" spans="1:30" ht="17.25" customHeight="1" x14ac:dyDescent="0.3">
      <c r="A145" s="25"/>
      <c r="B145" s="294">
        <v>44348</v>
      </c>
      <c r="C145" s="263"/>
      <c r="D145" s="263" t="s">
        <v>473</v>
      </c>
      <c r="E145" s="263" t="s">
        <v>702</v>
      </c>
      <c r="F145" s="263"/>
      <c r="G145" s="240" t="s">
        <v>495</v>
      </c>
      <c r="H145" s="7" t="s">
        <v>711</v>
      </c>
      <c r="I145" s="282" t="s">
        <v>710</v>
      </c>
      <c r="J145" s="36">
        <v>160.18</v>
      </c>
      <c r="K145" s="24">
        <v>0.25</v>
      </c>
      <c r="M145" s="285"/>
      <c r="N145" s="285"/>
      <c r="O145" s="285"/>
      <c r="P145" s="285"/>
      <c r="Q145" s="285"/>
      <c r="R145" s="26"/>
      <c r="S145" s="26"/>
      <c r="T145" s="26">
        <f t="shared" si="33"/>
        <v>23.359583333333337</v>
      </c>
      <c r="U145" s="26">
        <f t="shared" si="36"/>
        <v>40.045000000000002</v>
      </c>
      <c r="V145" s="295">
        <f t="shared" si="36"/>
        <v>40.045000000000002</v>
      </c>
      <c r="W145" s="94">
        <f t="shared" si="36"/>
        <v>40.045000000000002</v>
      </c>
      <c r="X145" s="8">
        <f t="shared" si="34"/>
        <v>16.685416666666669</v>
      </c>
      <c r="Y145" s="8"/>
      <c r="Z145" s="8"/>
      <c r="AA145" s="8"/>
      <c r="AB145" s="8">
        <f t="shared" si="35"/>
        <v>160.18</v>
      </c>
    </row>
    <row r="146" spans="1:30" ht="17.25" customHeight="1" x14ac:dyDescent="0.3">
      <c r="A146" s="25"/>
      <c r="B146" s="294">
        <v>44348</v>
      </c>
      <c r="C146" s="263"/>
      <c r="D146" s="263" t="s">
        <v>473</v>
      </c>
      <c r="E146" s="263" t="s">
        <v>702</v>
      </c>
      <c r="F146" s="263"/>
      <c r="G146" s="240" t="s">
        <v>495</v>
      </c>
      <c r="H146" s="7" t="s">
        <v>712</v>
      </c>
      <c r="I146" s="282" t="s">
        <v>710</v>
      </c>
      <c r="J146" s="36">
        <v>160.18</v>
      </c>
      <c r="K146" s="24">
        <v>0.25</v>
      </c>
      <c r="M146" s="285"/>
      <c r="N146" s="285"/>
      <c r="O146" s="285"/>
      <c r="P146" s="285"/>
      <c r="Q146" s="285"/>
      <c r="R146" s="26"/>
      <c r="S146" s="26"/>
      <c r="T146" s="26">
        <f t="shared" si="33"/>
        <v>23.359583333333337</v>
      </c>
      <c r="U146" s="26">
        <f t="shared" si="36"/>
        <v>40.045000000000002</v>
      </c>
      <c r="V146" s="295">
        <f t="shared" si="36"/>
        <v>40.045000000000002</v>
      </c>
      <c r="W146" s="94">
        <f t="shared" si="36"/>
        <v>40.045000000000002</v>
      </c>
      <c r="X146" s="8">
        <f t="shared" si="34"/>
        <v>16.685416666666669</v>
      </c>
      <c r="Y146" s="8"/>
      <c r="Z146" s="8"/>
      <c r="AA146" s="8"/>
      <c r="AB146" s="8">
        <f t="shared" si="35"/>
        <v>160.18</v>
      </c>
    </row>
    <row r="147" spans="1:30" ht="17.25" customHeight="1" x14ac:dyDescent="0.3">
      <c r="A147" s="25"/>
      <c r="B147" s="294">
        <v>44348</v>
      </c>
      <c r="C147" s="263"/>
      <c r="D147" s="263" t="s">
        <v>473</v>
      </c>
      <c r="E147" s="263" t="s">
        <v>702</v>
      </c>
      <c r="F147" s="263"/>
      <c r="G147" s="240" t="s">
        <v>495</v>
      </c>
      <c r="H147" s="7" t="s">
        <v>713</v>
      </c>
      <c r="I147" s="282" t="s">
        <v>710</v>
      </c>
      <c r="J147" s="36">
        <v>160.18</v>
      </c>
      <c r="K147" s="24">
        <v>0.25</v>
      </c>
      <c r="M147" s="285"/>
      <c r="N147" s="285"/>
      <c r="O147" s="285"/>
      <c r="P147" s="285"/>
      <c r="Q147" s="285"/>
      <c r="R147" s="26"/>
      <c r="S147" s="26"/>
      <c r="T147" s="26">
        <f t="shared" si="33"/>
        <v>23.359583333333337</v>
      </c>
      <c r="U147" s="26">
        <f t="shared" si="36"/>
        <v>40.045000000000002</v>
      </c>
      <c r="V147" s="295">
        <f t="shared" si="36"/>
        <v>40.045000000000002</v>
      </c>
      <c r="W147" s="94">
        <f t="shared" si="36"/>
        <v>40.045000000000002</v>
      </c>
      <c r="X147" s="8">
        <f t="shared" si="34"/>
        <v>16.685416666666669</v>
      </c>
      <c r="Y147" s="8"/>
      <c r="Z147" s="8"/>
      <c r="AA147" s="8"/>
      <c r="AB147" s="8">
        <f t="shared" si="35"/>
        <v>160.18</v>
      </c>
    </row>
    <row r="148" spans="1:30" ht="17.25" customHeight="1" x14ac:dyDescent="0.3">
      <c r="A148" s="25"/>
      <c r="B148" s="294">
        <v>44348</v>
      </c>
      <c r="C148" s="263"/>
      <c r="D148" s="263" t="s">
        <v>473</v>
      </c>
      <c r="E148" s="263" t="s">
        <v>702</v>
      </c>
      <c r="F148" s="263"/>
      <c r="G148" s="240" t="s">
        <v>533</v>
      </c>
      <c r="H148" s="7" t="s">
        <v>714</v>
      </c>
      <c r="I148" s="282" t="s">
        <v>715</v>
      </c>
      <c r="J148" s="36">
        <v>566.75</v>
      </c>
      <c r="K148" s="24">
        <v>0.25</v>
      </c>
      <c r="M148" s="285"/>
      <c r="N148" s="285"/>
      <c r="O148" s="285"/>
      <c r="P148" s="285"/>
      <c r="Q148" s="285"/>
      <c r="R148" s="26"/>
      <c r="S148" s="26"/>
      <c r="T148" s="26">
        <f t="shared" si="33"/>
        <v>82.651041666666657</v>
      </c>
      <c r="U148" s="26">
        <f t="shared" si="36"/>
        <v>141.6875</v>
      </c>
      <c r="V148" s="295">
        <f t="shared" si="36"/>
        <v>141.6875</v>
      </c>
      <c r="W148" s="94">
        <f t="shared" si="36"/>
        <v>141.6875</v>
      </c>
      <c r="X148" s="8">
        <f t="shared" si="34"/>
        <v>59.036458333333329</v>
      </c>
      <c r="Y148" s="8"/>
      <c r="Z148" s="8"/>
      <c r="AA148" s="8"/>
      <c r="AB148" s="8">
        <f t="shared" si="35"/>
        <v>566.75</v>
      </c>
    </row>
    <row r="149" spans="1:30" ht="17.25" customHeight="1" x14ac:dyDescent="0.3">
      <c r="A149" s="25"/>
      <c r="B149" s="294">
        <v>44348</v>
      </c>
      <c r="C149" s="263"/>
      <c r="D149" s="263" t="s">
        <v>473</v>
      </c>
      <c r="E149" s="263" t="s">
        <v>702</v>
      </c>
      <c r="F149" s="263"/>
      <c r="G149" s="240" t="s">
        <v>533</v>
      </c>
      <c r="H149" s="7" t="s">
        <v>716</v>
      </c>
      <c r="I149" s="282" t="s">
        <v>717</v>
      </c>
      <c r="J149" s="36">
        <v>367.12</v>
      </c>
      <c r="K149" s="24">
        <v>0.25</v>
      </c>
      <c r="M149" s="285"/>
      <c r="N149" s="285"/>
      <c r="O149" s="285"/>
      <c r="P149" s="285"/>
      <c r="Q149" s="285"/>
      <c r="R149" s="26"/>
      <c r="S149" s="26"/>
      <c r="T149" s="26">
        <f t="shared" si="33"/>
        <v>53.538333333333334</v>
      </c>
      <c r="U149" s="26">
        <f t="shared" si="36"/>
        <v>91.78</v>
      </c>
      <c r="V149" s="295">
        <f t="shared" si="36"/>
        <v>91.78</v>
      </c>
      <c r="W149" s="94">
        <f t="shared" si="36"/>
        <v>91.78</v>
      </c>
      <c r="X149" s="8">
        <f t="shared" si="34"/>
        <v>38.241666666666667</v>
      </c>
      <c r="Y149" s="8"/>
      <c r="Z149" s="8"/>
      <c r="AA149" s="8"/>
      <c r="AB149" s="8">
        <f t="shared" si="35"/>
        <v>367.12</v>
      </c>
    </row>
    <row r="150" spans="1:30" ht="17.25" customHeight="1" x14ac:dyDescent="0.3">
      <c r="A150" s="25"/>
      <c r="B150" s="294">
        <v>44348</v>
      </c>
      <c r="C150" s="263"/>
      <c r="D150" s="263" t="s">
        <v>473</v>
      </c>
      <c r="E150" s="263" t="s">
        <v>702</v>
      </c>
      <c r="F150" s="263"/>
      <c r="G150" s="240" t="s">
        <v>533</v>
      </c>
      <c r="H150" s="7" t="s">
        <v>718</v>
      </c>
      <c r="I150" s="282" t="s">
        <v>717</v>
      </c>
      <c r="J150" s="36">
        <v>367.12</v>
      </c>
      <c r="K150" s="24">
        <v>0.25</v>
      </c>
      <c r="M150" s="285"/>
      <c r="N150" s="285"/>
      <c r="O150" s="285"/>
      <c r="P150" s="285"/>
      <c r="Q150" s="285"/>
      <c r="R150" s="26"/>
      <c r="S150" s="26"/>
      <c r="T150" s="26">
        <f t="shared" si="33"/>
        <v>53.538333333333334</v>
      </c>
      <c r="U150" s="26">
        <f t="shared" si="36"/>
        <v>91.78</v>
      </c>
      <c r="V150" s="295">
        <f t="shared" si="36"/>
        <v>91.78</v>
      </c>
      <c r="W150" s="94">
        <f t="shared" si="36"/>
        <v>91.78</v>
      </c>
      <c r="X150" s="8">
        <f t="shared" si="34"/>
        <v>38.241666666666667</v>
      </c>
      <c r="Y150" s="8"/>
      <c r="Z150" s="8"/>
      <c r="AA150" s="8"/>
      <c r="AB150" s="8">
        <f t="shared" si="35"/>
        <v>367.12</v>
      </c>
    </row>
    <row r="151" spans="1:30" ht="17.25" customHeight="1" x14ac:dyDescent="0.3">
      <c r="A151" s="25"/>
      <c r="B151" s="294">
        <v>44348</v>
      </c>
      <c r="C151" s="263"/>
      <c r="D151" s="263" t="s">
        <v>473</v>
      </c>
      <c r="E151" s="263" t="s">
        <v>702</v>
      </c>
      <c r="F151" s="263"/>
      <c r="G151" s="240" t="s">
        <v>533</v>
      </c>
      <c r="H151" s="7" t="s">
        <v>719</v>
      </c>
      <c r="I151" s="282" t="s">
        <v>717</v>
      </c>
      <c r="J151" s="36">
        <v>367.12</v>
      </c>
      <c r="K151" s="24">
        <v>0.25</v>
      </c>
      <c r="M151" s="285"/>
      <c r="N151" s="285"/>
      <c r="O151" s="285"/>
      <c r="P151" s="285"/>
      <c r="Q151" s="285"/>
      <c r="R151" s="26"/>
      <c r="S151" s="26"/>
      <c r="T151" s="26">
        <f t="shared" si="33"/>
        <v>53.538333333333334</v>
      </c>
      <c r="U151" s="26">
        <f t="shared" si="36"/>
        <v>91.78</v>
      </c>
      <c r="V151" s="295">
        <f t="shared" si="36"/>
        <v>91.78</v>
      </c>
      <c r="W151" s="94">
        <f t="shared" si="36"/>
        <v>91.78</v>
      </c>
      <c r="X151" s="8">
        <f t="shared" si="34"/>
        <v>38.241666666666667</v>
      </c>
      <c r="Y151" s="8"/>
      <c r="Z151" s="8"/>
      <c r="AA151" s="8"/>
      <c r="AB151" s="8">
        <f t="shared" si="35"/>
        <v>367.12</v>
      </c>
    </row>
    <row r="152" spans="1:30" ht="17.25" customHeight="1" x14ac:dyDescent="0.3">
      <c r="A152" s="25"/>
      <c r="B152" s="294">
        <v>44348</v>
      </c>
      <c r="C152" s="263"/>
      <c r="D152" s="263" t="s">
        <v>473</v>
      </c>
      <c r="E152" s="263" t="s">
        <v>702</v>
      </c>
      <c r="F152" s="263"/>
      <c r="G152" s="240" t="s">
        <v>533</v>
      </c>
      <c r="H152" s="7" t="s">
        <v>720</v>
      </c>
      <c r="I152" s="282" t="s">
        <v>717</v>
      </c>
      <c r="J152" s="36">
        <v>367.12</v>
      </c>
      <c r="K152" s="24">
        <v>0.25</v>
      </c>
      <c r="M152" s="285"/>
      <c r="N152" s="285"/>
      <c r="O152" s="285"/>
      <c r="P152" s="285"/>
      <c r="Q152" s="285"/>
      <c r="R152" s="26"/>
      <c r="S152" s="26"/>
      <c r="T152" s="26">
        <f t="shared" si="33"/>
        <v>53.538333333333334</v>
      </c>
      <c r="U152" s="26">
        <f t="shared" si="36"/>
        <v>91.78</v>
      </c>
      <c r="V152" s="295">
        <f t="shared" si="36"/>
        <v>91.78</v>
      </c>
      <c r="W152" s="94">
        <f t="shared" si="36"/>
        <v>91.78</v>
      </c>
      <c r="X152" s="8">
        <f t="shared" si="34"/>
        <v>38.241666666666667</v>
      </c>
      <c r="Y152" s="8"/>
      <c r="Z152" s="8"/>
      <c r="AA152" s="8"/>
      <c r="AB152" s="8">
        <f t="shared" si="35"/>
        <v>367.12</v>
      </c>
    </row>
    <row r="153" spans="1:30" ht="17.25" customHeight="1" x14ac:dyDescent="0.3">
      <c r="A153" s="25"/>
      <c r="B153" s="294">
        <v>44385</v>
      </c>
      <c r="C153" s="263"/>
      <c r="D153" s="263" t="s">
        <v>473</v>
      </c>
      <c r="E153" s="263" t="s">
        <v>721</v>
      </c>
      <c r="F153" s="263"/>
      <c r="G153" s="240" t="s">
        <v>533</v>
      </c>
      <c r="H153" s="7" t="s">
        <v>722</v>
      </c>
      <c r="I153" s="282" t="s">
        <v>723</v>
      </c>
      <c r="J153" s="36">
        <v>118.27</v>
      </c>
      <c r="K153" s="24">
        <v>0.25</v>
      </c>
      <c r="M153" s="285"/>
      <c r="N153" s="285"/>
      <c r="O153" s="285"/>
      <c r="P153" s="285"/>
      <c r="Q153" s="285"/>
      <c r="R153" s="26"/>
      <c r="S153" s="26"/>
      <c r="T153" s="26">
        <f>$J153*$K153/12*6</f>
        <v>14.78375</v>
      </c>
      <c r="U153" s="26">
        <f t="shared" si="36"/>
        <v>29.567499999999999</v>
      </c>
      <c r="V153" s="295">
        <f t="shared" si="36"/>
        <v>29.567499999999999</v>
      </c>
      <c r="W153" s="94">
        <f t="shared" si="36"/>
        <v>29.567499999999999</v>
      </c>
      <c r="X153" s="8">
        <f>$J153*$K153/12*6</f>
        <v>14.78375</v>
      </c>
      <c r="Y153" s="8"/>
      <c r="Z153" s="8"/>
      <c r="AA153" s="8"/>
      <c r="AB153" s="8">
        <f t="shared" si="35"/>
        <v>118.27</v>
      </c>
    </row>
    <row r="154" spans="1:30" ht="17.25" customHeight="1" x14ac:dyDescent="0.3">
      <c r="A154" s="25"/>
      <c r="B154" s="294">
        <v>44385</v>
      </c>
      <c r="C154" s="263"/>
      <c r="D154" s="263" t="s">
        <v>473</v>
      </c>
      <c r="E154" s="263" t="s">
        <v>721</v>
      </c>
      <c r="F154" s="263"/>
      <c r="G154" s="240" t="s">
        <v>533</v>
      </c>
      <c r="H154" s="7" t="s">
        <v>724</v>
      </c>
      <c r="I154" s="282" t="s">
        <v>725</v>
      </c>
      <c r="J154" s="36">
        <v>126.48</v>
      </c>
      <c r="K154" s="24">
        <v>0.25</v>
      </c>
      <c r="M154" s="285"/>
      <c r="N154" s="285"/>
      <c r="O154" s="285"/>
      <c r="P154" s="285"/>
      <c r="Q154" s="285"/>
      <c r="R154" s="26"/>
      <c r="S154" s="26"/>
      <c r="T154" s="26">
        <f>$J154*$K154/12*6</f>
        <v>15.810000000000002</v>
      </c>
      <c r="U154" s="26">
        <f t="shared" si="36"/>
        <v>31.62</v>
      </c>
      <c r="V154" s="295">
        <f t="shared" si="36"/>
        <v>31.62</v>
      </c>
      <c r="W154" s="94">
        <f t="shared" si="36"/>
        <v>31.62</v>
      </c>
      <c r="X154" s="8">
        <f>$J154*$K154/12*6</f>
        <v>15.810000000000002</v>
      </c>
      <c r="Y154" s="8"/>
      <c r="Z154" s="8"/>
      <c r="AA154" s="8"/>
      <c r="AB154" s="8">
        <f>R154+S154+T154+U154+V154+W154+X154</f>
        <v>126.48000000000002</v>
      </c>
    </row>
    <row r="155" spans="1:30" ht="17.25" customHeight="1" x14ac:dyDescent="0.25">
      <c r="A155" s="25"/>
      <c r="B155" s="294" t="s">
        <v>726</v>
      </c>
      <c r="C155" s="263"/>
      <c r="D155" s="263" t="s">
        <v>633</v>
      </c>
      <c r="E155" s="263" t="s">
        <v>727</v>
      </c>
      <c r="F155" s="263"/>
      <c r="G155" s="240" t="s">
        <v>533</v>
      </c>
      <c r="H155" s="305" t="s">
        <v>728</v>
      </c>
      <c r="I155" s="306" t="s">
        <v>729</v>
      </c>
      <c r="J155" s="36">
        <v>1034.6099999999999</v>
      </c>
      <c r="K155" s="24">
        <v>0.25</v>
      </c>
      <c r="M155" s="285"/>
      <c r="N155" s="285"/>
      <c r="O155" s="285"/>
      <c r="P155" s="285"/>
      <c r="Q155" s="285"/>
      <c r="R155" s="26"/>
      <c r="S155" s="26"/>
      <c r="T155" s="26">
        <f>$J155*$K155/12*1</f>
        <v>21.554374999999997</v>
      </c>
      <c r="U155" s="26">
        <f t="shared" si="36"/>
        <v>258.65249999999997</v>
      </c>
      <c r="V155" s="295">
        <f t="shared" si="36"/>
        <v>258.65249999999997</v>
      </c>
      <c r="W155" s="94">
        <f t="shared" si="36"/>
        <v>258.65249999999997</v>
      </c>
      <c r="X155" s="8">
        <f>$J155*$K155/12*11</f>
        <v>237.09812499999995</v>
      </c>
      <c r="Y155" s="8"/>
      <c r="Z155" s="8"/>
      <c r="AA155" s="8"/>
      <c r="AB155" s="8">
        <f>R155+S155+T155+U155+V155+W155+X155</f>
        <v>1034.6099999999999</v>
      </c>
    </row>
    <row r="156" spans="1:30" ht="17.25" customHeight="1" x14ac:dyDescent="0.3">
      <c r="A156" s="25"/>
      <c r="B156" s="294" t="s">
        <v>730</v>
      </c>
      <c r="C156" s="263"/>
      <c r="D156" s="263" t="s">
        <v>473</v>
      </c>
      <c r="E156" s="263" t="s">
        <v>731</v>
      </c>
      <c r="F156" s="263"/>
      <c r="G156" s="240" t="s">
        <v>512</v>
      </c>
      <c r="H156" s="7" t="s">
        <v>732</v>
      </c>
      <c r="I156" s="282" t="s">
        <v>733</v>
      </c>
      <c r="J156" s="36">
        <v>1089.68</v>
      </c>
      <c r="K156" s="24">
        <v>0.25</v>
      </c>
      <c r="M156" s="285"/>
      <c r="N156" s="285"/>
      <c r="O156" s="285"/>
      <c r="P156" s="285"/>
      <c r="Q156" s="285"/>
      <c r="R156" s="26"/>
      <c r="S156" s="26"/>
      <c r="T156" s="26">
        <f>$J156*$K156/12*1</f>
        <v>22.701666666666668</v>
      </c>
      <c r="U156" s="26">
        <f t="shared" si="36"/>
        <v>272.42</v>
      </c>
      <c r="V156" s="295">
        <f t="shared" si="36"/>
        <v>272.42</v>
      </c>
      <c r="W156" s="94">
        <f t="shared" si="36"/>
        <v>272.42</v>
      </c>
      <c r="X156" s="8">
        <f>$J156*$K156/12*11</f>
        <v>249.71833333333336</v>
      </c>
      <c r="Y156" s="8"/>
      <c r="Z156" s="8"/>
      <c r="AA156" s="8"/>
      <c r="AB156" s="8">
        <f>R156+S156+T156+U156+V156+W156+X156</f>
        <v>1089.6800000000003</v>
      </c>
    </row>
    <row r="157" spans="1:30" ht="17.25" customHeight="1" x14ac:dyDescent="0.3">
      <c r="A157" s="25"/>
      <c r="B157" s="299" t="s">
        <v>730</v>
      </c>
      <c r="C157" s="262"/>
      <c r="D157" s="262" t="s">
        <v>473</v>
      </c>
      <c r="E157" s="262" t="s">
        <v>731</v>
      </c>
      <c r="F157" s="262"/>
      <c r="G157" s="307" t="s">
        <v>512</v>
      </c>
      <c r="H157" s="308" t="s">
        <v>734</v>
      </c>
      <c r="I157" s="278" t="s">
        <v>733</v>
      </c>
      <c r="J157" s="76">
        <v>1089.68</v>
      </c>
      <c r="K157" s="300">
        <v>0.25</v>
      </c>
      <c r="L157" s="264"/>
      <c r="M157" s="265"/>
      <c r="N157" s="265"/>
      <c r="O157" s="265"/>
      <c r="P157" s="265"/>
      <c r="Q157" s="265"/>
      <c r="R157" s="301"/>
      <c r="S157" s="301"/>
      <c r="T157" s="301">
        <f>$J157*$K157/12*1</f>
        <v>22.701666666666668</v>
      </c>
      <c r="U157" s="301">
        <f>$J157*$K157</f>
        <v>272.42</v>
      </c>
      <c r="V157" s="302">
        <f>$J157*$K157</f>
        <v>272.42</v>
      </c>
      <c r="W157" s="336">
        <f>$J157*$K157</f>
        <v>272.42</v>
      </c>
      <c r="X157" s="303">
        <f>$J157*$K157/12*11</f>
        <v>249.71833333333336</v>
      </c>
      <c r="Y157" s="303"/>
      <c r="Z157" s="303"/>
      <c r="AA157" s="303"/>
      <c r="AB157" s="303">
        <f>R157+S157+T157+U157+V157+W157+X157</f>
        <v>1089.6800000000003</v>
      </c>
    </row>
    <row r="158" spans="1:30" ht="17.25" customHeight="1" x14ac:dyDescent="0.3">
      <c r="A158" s="25"/>
      <c r="B158" s="294" t="s">
        <v>735</v>
      </c>
      <c r="C158" s="263"/>
      <c r="D158" s="263" t="s">
        <v>473</v>
      </c>
      <c r="E158" s="263" t="s">
        <v>736</v>
      </c>
      <c r="F158" s="263"/>
      <c r="G158" s="240" t="s">
        <v>495</v>
      </c>
      <c r="H158" s="7" t="s">
        <v>737</v>
      </c>
      <c r="I158" s="282" t="s">
        <v>738</v>
      </c>
      <c r="J158" s="36">
        <v>242.94</v>
      </c>
      <c r="K158" s="24">
        <v>0.25</v>
      </c>
      <c r="M158" s="285"/>
      <c r="N158" s="285"/>
      <c r="O158" s="285"/>
      <c r="P158" s="285"/>
      <c r="Q158" s="285"/>
      <c r="R158" s="26"/>
      <c r="S158" s="26"/>
      <c r="T158" s="26"/>
      <c r="U158" s="26">
        <f>$J158*$K158</f>
        <v>60.734999999999999</v>
      </c>
      <c r="V158" s="295">
        <f t="shared" ref="V158:X178" si="37">$J158*$K158</f>
        <v>60.734999999999999</v>
      </c>
      <c r="W158" s="94">
        <f t="shared" si="37"/>
        <v>60.734999999999999</v>
      </c>
      <c r="X158" s="8">
        <f t="shared" si="37"/>
        <v>60.734999999999999</v>
      </c>
      <c r="Y158" s="8"/>
      <c r="Z158" s="8"/>
      <c r="AA158" s="8"/>
      <c r="AB158" s="8">
        <f t="shared" ref="AB158:AB200" si="38">R158+S158+T158+U158+V158+W158+X158+Y158</f>
        <v>242.94</v>
      </c>
    </row>
    <row r="159" spans="1:30" ht="17.25" customHeight="1" x14ac:dyDescent="0.3">
      <c r="A159" s="25"/>
      <c r="B159" s="294" t="s">
        <v>735</v>
      </c>
      <c r="C159" s="263"/>
      <c r="D159" s="263" t="s">
        <v>473</v>
      </c>
      <c r="E159" s="263" t="s">
        <v>736</v>
      </c>
      <c r="F159" s="263"/>
      <c r="G159" s="240" t="s">
        <v>495</v>
      </c>
      <c r="H159" s="7" t="s">
        <v>739</v>
      </c>
      <c r="I159" s="282" t="s">
        <v>738</v>
      </c>
      <c r="J159" s="36">
        <v>242.95</v>
      </c>
      <c r="K159" s="24">
        <v>0.25</v>
      </c>
      <c r="M159" s="285"/>
      <c r="N159" s="285"/>
      <c r="O159" s="285"/>
      <c r="P159" s="285"/>
      <c r="Q159" s="285"/>
      <c r="R159" s="26"/>
      <c r="S159" s="26"/>
      <c r="T159" s="26"/>
      <c r="U159" s="26">
        <f>$J159*$K159</f>
        <v>60.737499999999997</v>
      </c>
      <c r="V159" s="295">
        <f t="shared" si="37"/>
        <v>60.737499999999997</v>
      </c>
      <c r="W159" s="94">
        <f t="shared" si="37"/>
        <v>60.737499999999997</v>
      </c>
      <c r="X159" s="8">
        <f t="shared" si="37"/>
        <v>60.737499999999997</v>
      </c>
      <c r="Y159" s="8"/>
      <c r="Z159" s="8"/>
      <c r="AA159" s="8"/>
      <c r="AB159" s="8">
        <f t="shared" si="38"/>
        <v>242.95</v>
      </c>
    </row>
    <row r="160" spans="1:30" ht="17.25" customHeight="1" x14ac:dyDescent="0.3">
      <c r="A160" s="25"/>
      <c r="B160" s="294" t="s">
        <v>740</v>
      </c>
      <c r="C160" s="263"/>
      <c r="D160" s="263" t="s">
        <v>594</v>
      </c>
      <c r="E160" s="263" t="s">
        <v>741</v>
      </c>
      <c r="F160" s="263"/>
      <c r="G160" s="240" t="s">
        <v>512</v>
      </c>
      <c r="H160" s="7" t="s">
        <v>742</v>
      </c>
      <c r="I160" s="282" t="s">
        <v>743</v>
      </c>
      <c r="J160" s="36">
        <v>1426.23</v>
      </c>
      <c r="K160" s="24">
        <v>0.25</v>
      </c>
      <c r="M160" s="285"/>
      <c r="N160" s="285"/>
      <c r="O160" s="285"/>
      <c r="P160" s="285"/>
      <c r="Q160" s="285"/>
      <c r="R160" s="26"/>
      <c r="S160" s="26"/>
      <c r="T160" s="26"/>
      <c r="U160" s="26">
        <f>$J160*$K160/12*10</f>
        <v>297.13125000000002</v>
      </c>
      <c r="V160" s="295">
        <f t="shared" si="37"/>
        <v>356.5575</v>
      </c>
      <c r="W160" s="94">
        <f t="shared" si="37"/>
        <v>356.5575</v>
      </c>
      <c r="X160" s="8">
        <f t="shared" si="37"/>
        <v>356.5575</v>
      </c>
      <c r="Y160" s="8">
        <f>$J160*$K160/12*2</f>
        <v>59.426250000000003</v>
      </c>
      <c r="Z160" s="8"/>
      <c r="AA160" s="8"/>
      <c r="AB160" s="8">
        <f t="shared" si="38"/>
        <v>1426.23</v>
      </c>
      <c r="AD160" s="8">
        <f>J160-AB160</f>
        <v>0</v>
      </c>
    </row>
    <row r="161" spans="1:31" ht="17.25" customHeight="1" x14ac:dyDescent="0.3">
      <c r="A161" s="25"/>
      <c r="B161" s="294" t="s">
        <v>740</v>
      </c>
      <c r="C161" s="263"/>
      <c r="D161" s="263" t="s">
        <v>594</v>
      </c>
      <c r="E161" s="263" t="s">
        <v>741</v>
      </c>
      <c r="F161" s="263"/>
      <c r="G161" s="240" t="s">
        <v>529</v>
      </c>
      <c r="H161" s="7" t="s">
        <v>744</v>
      </c>
      <c r="I161" s="282" t="s">
        <v>745</v>
      </c>
      <c r="J161" s="36">
        <v>158.75</v>
      </c>
      <c r="K161" s="24">
        <v>0.25</v>
      </c>
      <c r="M161" s="285"/>
      <c r="N161" s="285"/>
      <c r="O161" s="285"/>
      <c r="P161" s="285"/>
      <c r="Q161" s="285"/>
      <c r="R161" s="26"/>
      <c r="S161" s="26"/>
      <c r="T161" s="26"/>
      <c r="U161" s="26">
        <f>$J161*$K161/12*10</f>
        <v>33.072916666666664</v>
      </c>
      <c r="V161" s="295">
        <f t="shared" si="37"/>
        <v>39.6875</v>
      </c>
      <c r="W161" s="94">
        <f t="shared" si="37"/>
        <v>39.6875</v>
      </c>
      <c r="X161" s="8">
        <f t="shared" si="37"/>
        <v>39.6875</v>
      </c>
      <c r="Y161" s="8">
        <f>$J161*$K161/12*2</f>
        <v>6.614583333333333</v>
      </c>
      <c r="Z161" s="8"/>
      <c r="AA161" s="8"/>
      <c r="AB161" s="8">
        <f t="shared" si="38"/>
        <v>158.75</v>
      </c>
      <c r="AD161" s="8">
        <f t="shared" ref="AD161:AD224" si="39">J161-AB161</f>
        <v>0</v>
      </c>
    </row>
    <row r="162" spans="1:31" ht="17.25" customHeight="1" x14ac:dyDescent="0.3">
      <c r="A162" s="25"/>
      <c r="B162" s="294" t="s">
        <v>746</v>
      </c>
      <c r="C162" s="263"/>
      <c r="D162" s="263" t="s">
        <v>473</v>
      </c>
      <c r="E162" s="263" t="s">
        <v>747</v>
      </c>
      <c r="F162" s="263"/>
      <c r="G162" s="240" t="s">
        <v>474</v>
      </c>
      <c r="H162" s="7" t="s">
        <v>748</v>
      </c>
      <c r="I162" s="282" t="s">
        <v>749</v>
      </c>
      <c r="J162" s="36">
        <v>1101.8699999999999</v>
      </c>
      <c r="K162" s="24">
        <v>0.25</v>
      </c>
      <c r="M162" s="285"/>
      <c r="N162" s="285"/>
      <c r="O162" s="285"/>
      <c r="P162" s="285"/>
      <c r="Q162" s="285"/>
      <c r="R162" s="26"/>
      <c r="S162" s="26"/>
      <c r="T162" s="26"/>
      <c r="U162" s="26">
        <f t="shared" ref="U162:U169" si="40">$J162*$K162/12*9</f>
        <v>206.60062499999998</v>
      </c>
      <c r="V162" s="295">
        <f t="shared" si="37"/>
        <v>275.46749999999997</v>
      </c>
      <c r="W162" s="94">
        <f t="shared" si="37"/>
        <v>275.46749999999997</v>
      </c>
      <c r="X162" s="8">
        <f t="shared" si="37"/>
        <v>275.46749999999997</v>
      </c>
      <c r="Y162" s="8">
        <f t="shared" ref="Y162:Y169" si="41">$J162*$K162/12*3</f>
        <v>68.866874999999993</v>
      </c>
      <c r="Z162" s="8"/>
      <c r="AA162" s="8"/>
      <c r="AB162" s="8">
        <f t="shared" si="38"/>
        <v>1101.8699999999999</v>
      </c>
      <c r="AD162" s="8">
        <f t="shared" si="39"/>
        <v>0</v>
      </c>
      <c r="AE162" s="6" t="s">
        <v>750</v>
      </c>
    </row>
    <row r="163" spans="1:31" ht="17.25" customHeight="1" x14ac:dyDescent="0.3">
      <c r="A163" s="25"/>
      <c r="B163" s="294" t="s">
        <v>746</v>
      </c>
      <c r="C163" s="263"/>
      <c r="D163" s="263" t="s">
        <v>473</v>
      </c>
      <c r="E163" s="263" t="s">
        <v>751</v>
      </c>
      <c r="F163" s="263"/>
      <c r="G163" s="240" t="s">
        <v>495</v>
      </c>
      <c r="H163" s="7" t="s">
        <v>752</v>
      </c>
      <c r="I163" s="282" t="s">
        <v>753</v>
      </c>
      <c r="J163" s="36">
        <v>245.68</v>
      </c>
      <c r="K163" s="24">
        <v>0.25</v>
      </c>
      <c r="M163" s="285"/>
      <c r="N163" s="285"/>
      <c r="O163" s="285"/>
      <c r="P163" s="285"/>
      <c r="Q163" s="285"/>
      <c r="R163" s="26"/>
      <c r="S163" s="26"/>
      <c r="T163" s="26"/>
      <c r="U163" s="26">
        <f t="shared" si="40"/>
        <v>46.064999999999998</v>
      </c>
      <c r="V163" s="295">
        <f t="shared" si="37"/>
        <v>61.42</v>
      </c>
      <c r="W163" s="94">
        <f t="shared" si="37"/>
        <v>61.42</v>
      </c>
      <c r="X163" s="8">
        <f t="shared" si="37"/>
        <v>61.42</v>
      </c>
      <c r="Y163" s="8">
        <f t="shared" si="41"/>
        <v>15.355</v>
      </c>
      <c r="Z163" s="8"/>
      <c r="AA163" s="8"/>
      <c r="AB163" s="8">
        <f t="shared" si="38"/>
        <v>245.67999999999998</v>
      </c>
      <c r="AD163" s="8">
        <f t="shared" si="39"/>
        <v>0</v>
      </c>
    </row>
    <row r="164" spans="1:31" ht="17.25" customHeight="1" x14ac:dyDescent="0.3">
      <c r="A164" s="25"/>
      <c r="B164" s="294" t="s">
        <v>746</v>
      </c>
      <c r="C164" s="263"/>
      <c r="D164" s="263" t="s">
        <v>473</v>
      </c>
      <c r="E164" s="263" t="s">
        <v>751</v>
      </c>
      <c r="F164" s="263"/>
      <c r="G164" s="240" t="s">
        <v>495</v>
      </c>
      <c r="H164" s="7" t="s">
        <v>754</v>
      </c>
      <c r="I164" s="282" t="s">
        <v>753</v>
      </c>
      <c r="J164" s="36">
        <v>245.68</v>
      </c>
      <c r="K164" s="24">
        <v>0.25</v>
      </c>
      <c r="M164" s="285"/>
      <c r="N164" s="285"/>
      <c r="O164" s="285"/>
      <c r="P164" s="285"/>
      <c r="Q164" s="285"/>
      <c r="R164" s="26"/>
      <c r="S164" s="26"/>
      <c r="T164" s="26"/>
      <c r="U164" s="26">
        <f t="shared" si="40"/>
        <v>46.064999999999998</v>
      </c>
      <c r="V164" s="295">
        <f t="shared" si="37"/>
        <v>61.42</v>
      </c>
      <c r="W164" s="94">
        <f t="shared" si="37"/>
        <v>61.42</v>
      </c>
      <c r="X164" s="8">
        <f t="shared" si="37"/>
        <v>61.42</v>
      </c>
      <c r="Y164" s="8">
        <f t="shared" si="41"/>
        <v>15.355</v>
      </c>
      <c r="Z164" s="8"/>
      <c r="AA164" s="8"/>
      <c r="AB164" s="8">
        <f t="shared" si="38"/>
        <v>245.67999999999998</v>
      </c>
      <c r="AD164" s="8">
        <f t="shared" si="39"/>
        <v>0</v>
      </c>
    </row>
    <row r="165" spans="1:31" ht="17.25" customHeight="1" x14ac:dyDescent="0.3">
      <c r="A165" s="25"/>
      <c r="B165" s="294" t="s">
        <v>746</v>
      </c>
      <c r="C165" s="263"/>
      <c r="D165" s="263" t="s">
        <v>473</v>
      </c>
      <c r="E165" s="263" t="s">
        <v>751</v>
      </c>
      <c r="F165" s="263"/>
      <c r="G165" s="240" t="s">
        <v>495</v>
      </c>
      <c r="H165" s="7" t="s">
        <v>755</v>
      </c>
      <c r="I165" s="282" t="s">
        <v>753</v>
      </c>
      <c r="J165" s="36">
        <v>245.68</v>
      </c>
      <c r="K165" s="24">
        <v>0.25</v>
      </c>
      <c r="M165" s="285"/>
      <c r="N165" s="285"/>
      <c r="O165" s="285"/>
      <c r="P165" s="285"/>
      <c r="Q165" s="285"/>
      <c r="R165" s="26"/>
      <c r="S165" s="26"/>
      <c r="T165" s="26"/>
      <c r="U165" s="26">
        <f t="shared" si="40"/>
        <v>46.064999999999998</v>
      </c>
      <c r="V165" s="295">
        <f t="shared" si="37"/>
        <v>61.42</v>
      </c>
      <c r="W165" s="94">
        <f t="shared" si="37"/>
        <v>61.42</v>
      </c>
      <c r="X165" s="8">
        <f t="shared" si="37"/>
        <v>61.42</v>
      </c>
      <c r="Y165" s="8">
        <f t="shared" si="41"/>
        <v>15.355</v>
      </c>
      <c r="Z165" s="8"/>
      <c r="AA165" s="8"/>
      <c r="AB165" s="8">
        <f t="shared" si="38"/>
        <v>245.67999999999998</v>
      </c>
      <c r="AD165" s="8">
        <f t="shared" si="39"/>
        <v>0</v>
      </c>
    </row>
    <row r="166" spans="1:31" ht="17.25" customHeight="1" x14ac:dyDescent="0.3">
      <c r="A166" s="25"/>
      <c r="B166" s="294" t="s">
        <v>746</v>
      </c>
      <c r="C166" s="263"/>
      <c r="D166" s="263" t="s">
        <v>473</v>
      </c>
      <c r="E166" s="263" t="s">
        <v>751</v>
      </c>
      <c r="F166" s="263"/>
      <c r="G166" s="240" t="s">
        <v>495</v>
      </c>
      <c r="H166" s="7" t="s">
        <v>756</v>
      </c>
      <c r="I166" s="282" t="s">
        <v>753</v>
      </c>
      <c r="J166" s="36">
        <v>245.68</v>
      </c>
      <c r="K166" s="24">
        <v>0.25</v>
      </c>
      <c r="M166" s="285"/>
      <c r="N166" s="285"/>
      <c r="O166" s="285"/>
      <c r="P166" s="285"/>
      <c r="Q166" s="285"/>
      <c r="R166" s="26"/>
      <c r="S166" s="26"/>
      <c r="T166" s="26"/>
      <c r="U166" s="26">
        <f t="shared" si="40"/>
        <v>46.064999999999998</v>
      </c>
      <c r="V166" s="295">
        <f t="shared" si="37"/>
        <v>61.42</v>
      </c>
      <c r="W166" s="94">
        <f t="shared" si="37"/>
        <v>61.42</v>
      </c>
      <c r="X166" s="8">
        <f t="shared" si="37"/>
        <v>61.42</v>
      </c>
      <c r="Y166" s="8">
        <f t="shared" si="41"/>
        <v>15.355</v>
      </c>
      <c r="Z166" s="8"/>
      <c r="AA166" s="8"/>
      <c r="AB166" s="8">
        <f t="shared" si="38"/>
        <v>245.67999999999998</v>
      </c>
      <c r="AD166" s="8">
        <f t="shared" si="39"/>
        <v>0</v>
      </c>
    </row>
    <row r="167" spans="1:31" ht="17.25" customHeight="1" x14ac:dyDescent="0.3">
      <c r="A167" s="25"/>
      <c r="B167" s="294" t="s">
        <v>746</v>
      </c>
      <c r="C167" s="263"/>
      <c r="D167" s="263" t="s">
        <v>473</v>
      </c>
      <c r="E167" s="263" t="s">
        <v>751</v>
      </c>
      <c r="F167" s="263"/>
      <c r="G167" s="240" t="s">
        <v>495</v>
      </c>
      <c r="H167" s="7" t="s">
        <v>757</v>
      </c>
      <c r="I167" s="282" t="s">
        <v>753</v>
      </c>
      <c r="J167" s="36">
        <v>245.68</v>
      </c>
      <c r="K167" s="24">
        <v>0.25</v>
      </c>
      <c r="M167" s="285"/>
      <c r="N167" s="285"/>
      <c r="O167" s="285"/>
      <c r="P167" s="285"/>
      <c r="Q167" s="285"/>
      <c r="R167" s="26"/>
      <c r="S167" s="26"/>
      <c r="T167" s="26"/>
      <c r="U167" s="26">
        <f t="shared" si="40"/>
        <v>46.064999999999998</v>
      </c>
      <c r="V167" s="295">
        <f t="shared" si="37"/>
        <v>61.42</v>
      </c>
      <c r="W167" s="94">
        <f t="shared" si="37"/>
        <v>61.42</v>
      </c>
      <c r="X167" s="8">
        <f t="shared" si="37"/>
        <v>61.42</v>
      </c>
      <c r="Y167" s="8">
        <f t="shared" si="41"/>
        <v>15.355</v>
      </c>
      <c r="Z167" s="8"/>
      <c r="AA167" s="8"/>
      <c r="AB167" s="8">
        <f t="shared" si="38"/>
        <v>245.67999999999998</v>
      </c>
      <c r="AD167" s="8">
        <f t="shared" si="39"/>
        <v>0</v>
      </c>
    </row>
    <row r="168" spans="1:31" ht="17.25" customHeight="1" x14ac:dyDescent="0.3">
      <c r="A168" s="25"/>
      <c r="B168" s="294" t="s">
        <v>746</v>
      </c>
      <c r="C168" s="263"/>
      <c r="D168" s="263" t="s">
        <v>473</v>
      </c>
      <c r="E168" s="263" t="s">
        <v>751</v>
      </c>
      <c r="F168" s="263"/>
      <c r="G168" s="240" t="s">
        <v>495</v>
      </c>
      <c r="H168" s="7" t="s">
        <v>758</v>
      </c>
      <c r="I168" s="282" t="s">
        <v>753</v>
      </c>
      <c r="J168" s="36">
        <v>245.67</v>
      </c>
      <c r="K168" s="24">
        <v>0.25</v>
      </c>
      <c r="M168" s="285"/>
      <c r="N168" s="285"/>
      <c r="O168" s="285"/>
      <c r="P168" s="285"/>
      <c r="Q168" s="285"/>
      <c r="R168" s="26"/>
      <c r="S168" s="26"/>
      <c r="T168" s="26"/>
      <c r="U168" s="26">
        <f t="shared" si="40"/>
        <v>46.063124999999999</v>
      </c>
      <c r="V168" s="295">
        <f t="shared" si="37"/>
        <v>61.417499999999997</v>
      </c>
      <c r="W168" s="94">
        <f t="shared" si="37"/>
        <v>61.417499999999997</v>
      </c>
      <c r="X168" s="8">
        <f t="shared" si="37"/>
        <v>61.417499999999997</v>
      </c>
      <c r="Y168" s="8">
        <f t="shared" si="41"/>
        <v>15.354375000000001</v>
      </c>
      <c r="Z168" s="8"/>
      <c r="AA168" s="8"/>
      <c r="AB168" s="8">
        <f t="shared" si="38"/>
        <v>245.67</v>
      </c>
      <c r="AD168" s="8">
        <f t="shared" si="39"/>
        <v>0</v>
      </c>
    </row>
    <row r="169" spans="1:31" ht="17.25" customHeight="1" x14ac:dyDescent="0.3">
      <c r="A169" s="25"/>
      <c r="B169" s="294" t="s">
        <v>759</v>
      </c>
      <c r="C169" s="263"/>
      <c r="D169" s="263" t="s">
        <v>594</v>
      </c>
      <c r="E169" s="263" t="s">
        <v>760</v>
      </c>
      <c r="F169" s="263"/>
      <c r="G169" s="240" t="s">
        <v>474</v>
      </c>
      <c r="H169" s="7" t="s">
        <v>761</v>
      </c>
      <c r="I169" s="282" t="s">
        <v>762</v>
      </c>
      <c r="J169" s="36">
        <v>1261.1099999999999</v>
      </c>
      <c r="K169" s="24">
        <v>0.25</v>
      </c>
      <c r="M169" s="285"/>
      <c r="N169" s="285"/>
      <c r="O169" s="285"/>
      <c r="P169" s="285"/>
      <c r="Q169" s="285"/>
      <c r="R169" s="26"/>
      <c r="S169" s="26"/>
      <c r="T169" s="26"/>
      <c r="U169" s="26">
        <f t="shared" si="40"/>
        <v>236.45812499999997</v>
      </c>
      <c r="V169" s="295">
        <f t="shared" si="37"/>
        <v>315.27749999999997</v>
      </c>
      <c r="W169" s="94">
        <f t="shared" si="37"/>
        <v>315.27749999999997</v>
      </c>
      <c r="X169" s="8">
        <f t="shared" si="37"/>
        <v>315.27749999999997</v>
      </c>
      <c r="Y169" s="8">
        <f t="shared" si="41"/>
        <v>78.819374999999994</v>
      </c>
      <c r="Z169" s="8"/>
      <c r="AA169" s="8"/>
      <c r="AB169" s="8">
        <f t="shared" si="38"/>
        <v>1261.1099999999999</v>
      </c>
      <c r="AD169" s="8">
        <f t="shared" si="39"/>
        <v>0</v>
      </c>
    </row>
    <row r="170" spans="1:31" ht="17.25" customHeight="1" x14ac:dyDescent="0.3">
      <c r="A170" s="25"/>
      <c r="B170" s="294" t="s">
        <v>763</v>
      </c>
      <c r="C170" s="263"/>
      <c r="D170" s="263" t="s">
        <v>473</v>
      </c>
      <c r="E170" s="263" t="s">
        <v>764</v>
      </c>
      <c r="F170" s="263"/>
      <c r="G170" s="240" t="s">
        <v>495</v>
      </c>
      <c r="H170" s="7" t="s">
        <v>765</v>
      </c>
      <c r="I170" s="282" t="s">
        <v>766</v>
      </c>
      <c r="J170" s="36">
        <v>255.99</v>
      </c>
      <c r="K170" s="24">
        <v>0.25</v>
      </c>
      <c r="M170" s="285"/>
      <c r="N170" s="285"/>
      <c r="O170" s="285"/>
      <c r="P170" s="285"/>
      <c r="Q170" s="285"/>
      <c r="R170" s="26"/>
      <c r="S170" s="26"/>
      <c r="T170" s="26"/>
      <c r="U170" s="26">
        <f t="shared" ref="U170:U176" si="42">$J170*$K170/12*7</f>
        <v>37.331874999999997</v>
      </c>
      <c r="V170" s="295">
        <f t="shared" si="37"/>
        <v>63.997500000000002</v>
      </c>
      <c r="W170" s="94">
        <f t="shared" si="37"/>
        <v>63.997500000000002</v>
      </c>
      <c r="X170" s="8">
        <f t="shared" si="37"/>
        <v>63.997500000000002</v>
      </c>
      <c r="Y170" s="8">
        <f t="shared" ref="Y170:Y176" si="43">$J170*$K170/12*5</f>
        <v>26.665624999999999</v>
      </c>
      <c r="Z170" s="8"/>
      <c r="AA170" s="8"/>
      <c r="AB170" s="8">
        <f t="shared" si="38"/>
        <v>255.99</v>
      </c>
      <c r="AD170" s="8">
        <f t="shared" si="39"/>
        <v>0</v>
      </c>
    </row>
    <row r="171" spans="1:31" ht="17.25" customHeight="1" x14ac:dyDescent="0.3">
      <c r="A171" s="25"/>
      <c r="B171" s="294" t="s">
        <v>763</v>
      </c>
      <c r="C171" s="263"/>
      <c r="D171" s="263" t="s">
        <v>473</v>
      </c>
      <c r="E171" s="263" t="s">
        <v>764</v>
      </c>
      <c r="F171" s="263"/>
      <c r="G171" s="240" t="s">
        <v>495</v>
      </c>
      <c r="H171" s="7" t="s">
        <v>767</v>
      </c>
      <c r="I171" s="282" t="s">
        <v>766</v>
      </c>
      <c r="J171" s="36">
        <v>255.99</v>
      </c>
      <c r="K171" s="24">
        <v>0.25</v>
      </c>
      <c r="M171" s="285"/>
      <c r="N171" s="285"/>
      <c r="O171" s="285"/>
      <c r="P171" s="285"/>
      <c r="Q171" s="285"/>
      <c r="R171" s="26"/>
      <c r="S171" s="26"/>
      <c r="T171" s="26"/>
      <c r="U171" s="26">
        <f t="shared" si="42"/>
        <v>37.331874999999997</v>
      </c>
      <c r="V171" s="295">
        <f t="shared" si="37"/>
        <v>63.997500000000002</v>
      </c>
      <c r="W171" s="94">
        <f t="shared" si="37"/>
        <v>63.997500000000002</v>
      </c>
      <c r="X171" s="8">
        <f t="shared" si="37"/>
        <v>63.997500000000002</v>
      </c>
      <c r="Y171" s="8">
        <f t="shared" si="43"/>
        <v>26.665624999999999</v>
      </c>
      <c r="Z171" s="8"/>
      <c r="AA171" s="8"/>
      <c r="AB171" s="8">
        <f t="shared" si="38"/>
        <v>255.99</v>
      </c>
      <c r="AD171" s="8">
        <f t="shared" si="39"/>
        <v>0</v>
      </c>
    </row>
    <row r="172" spans="1:31" ht="17.25" customHeight="1" x14ac:dyDescent="0.3">
      <c r="A172" s="25"/>
      <c r="B172" s="294" t="s">
        <v>763</v>
      </c>
      <c r="C172" s="263"/>
      <c r="D172" s="263" t="s">
        <v>473</v>
      </c>
      <c r="E172" s="263" t="s">
        <v>768</v>
      </c>
      <c r="F172" s="263"/>
      <c r="G172" s="240" t="s">
        <v>512</v>
      </c>
      <c r="H172" s="7" t="s">
        <v>769</v>
      </c>
      <c r="I172" s="282" t="s">
        <v>770</v>
      </c>
      <c r="J172" s="36">
        <v>962.97</v>
      </c>
      <c r="K172" s="24">
        <v>0.25</v>
      </c>
      <c r="M172" s="285"/>
      <c r="N172" s="285"/>
      <c r="O172" s="285"/>
      <c r="P172" s="285"/>
      <c r="Q172" s="285"/>
      <c r="R172" s="26"/>
      <c r="S172" s="26"/>
      <c r="T172" s="26"/>
      <c r="U172" s="26">
        <f t="shared" si="42"/>
        <v>140.43312500000002</v>
      </c>
      <c r="V172" s="295">
        <f t="shared" si="37"/>
        <v>240.74250000000001</v>
      </c>
      <c r="W172" s="94">
        <f t="shared" si="37"/>
        <v>240.74250000000001</v>
      </c>
      <c r="X172" s="8">
        <f t="shared" si="37"/>
        <v>240.74250000000001</v>
      </c>
      <c r="Y172" s="8">
        <f t="shared" si="43"/>
        <v>100.309375</v>
      </c>
      <c r="Z172" s="8"/>
      <c r="AA172" s="8"/>
      <c r="AB172" s="8">
        <f t="shared" si="38"/>
        <v>962.97</v>
      </c>
      <c r="AD172" s="8">
        <f t="shared" si="39"/>
        <v>0</v>
      </c>
    </row>
    <row r="173" spans="1:31" ht="17.25" customHeight="1" x14ac:dyDescent="0.3">
      <c r="A173" s="25"/>
      <c r="B173" s="294" t="s">
        <v>763</v>
      </c>
      <c r="C173" s="263"/>
      <c r="D173" s="263" t="s">
        <v>473</v>
      </c>
      <c r="E173" s="263" t="s">
        <v>768</v>
      </c>
      <c r="F173" s="263"/>
      <c r="G173" s="240" t="s">
        <v>512</v>
      </c>
      <c r="H173" s="7" t="s">
        <v>771</v>
      </c>
      <c r="I173" s="282" t="s">
        <v>770</v>
      </c>
      <c r="J173" s="36">
        <v>962.97</v>
      </c>
      <c r="K173" s="24">
        <v>0.25</v>
      </c>
      <c r="M173" s="285"/>
      <c r="N173" s="285"/>
      <c r="O173" s="285"/>
      <c r="P173" s="285"/>
      <c r="Q173" s="285"/>
      <c r="R173" s="26"/>
      <c r="S173" s="26"/>
      <c r="T173" s="26"/>
      <c r="U173" s="26">
        <f t="shared" si="42"/>
        <v>140.43312500000002</v>
      </c>
      <c r="V173" s="295">
        <f t="shared" si="37"/>
        <v>240.74250000000001</v>
      </c>
      <c r="W173" s="94">
        <f t="shared" si="37"/>
        <v>240.74250000000001</v>
      </c>
      <c r="X173" s="8">
        <f t="shared" si="37"/>
        <v>240.74250000000001</v>
      </c>
      <c r="Y173" s="8">
        <f t="shared" si="43"/>
        <v>100.309375</v>
      </c>
      <c r="Z173" s="8"/>
      <c r="AA173" s="8"/>
      <c r="AB173" s="8">
        <f t="shared" si="38"/>
        <v>962.97</v>
      </c>
      <c r="AD173" s="8">
        <f t="shared" si="39"/>
        <v>0</v>
      </c>
    </row>
    <row r="174" spans="1:31" ht="17.25" customHeight="1" x14ac:dyDescent="0.3">
      <c r="A174" s="25"/>
      <c r="B174" s="294" t="s">
        <v>763</v>
      </c>
      <c r="C174" s="263"/>
      <c r="D174" s="263" t="s">
        <v>473</v>
      </c>
      <c r="E174" s="263" t="s">
        <v>768</v>
      </c>
      <c r="F174" s="263"/>
      <c r="G174" s="240" t="s">
        <v>512</v>
      </c>
      <c r="H174" s="7" t="s">
        <v>772</v>
      </c>
      <c r="I174" s="282" t="s">
        <v>770</v>
      </c>
      <c r="J174" s="36">
        <v>962.97</v>
      </c>
      <c r="K174" s="24">
        <v>0.25</v>
      </c>
      <c r="M174" s="285"/>
      <c r="N174" s="285"/>
      <c r="O174" s="285"/>
      <c r="P174" s="285"/>
      <c r="Q174" s="285"/>
      <c r="R174" s="26"/>
      <c r="S174" s="26"/>
      <c r="T174" s="26"/>
      <c r="U174" s="26">
        <f t="shared" si="42"/>
        <v>140.43312500000002</v>
      </c>
      <c r="V174" s="295">
        <f t="shared" si="37"/>
        <v>240.74250000000001</v>
      </c>
      <c r="W174" s="94">
        <f t="shared" si="37"/>
        <v>240.74250000000001</v>
      </c>
      <c r="X174" s="8">
        <f t="shared" si="37"/>
        <v>240.74250000000001</v>
      </c>
      <c r="Y174" s="8">
        <f t="shared" si="43"/>
        <v>100.309375</v>
      </c>
      <c r="Z174" s="8"/>
      <c r="AA174" s="8"/>
      <c r="AB174" s="8">
        <f t="shared" si="38"/>
        <v>962.97</v>
      </c>
      <c r="AD174" s="8">
        <f t="shared" si="39"/>
        <v>0</v>
      </c>
    </row>
    <row r="175" spans="1:31" ht="17.25" customHeight="1" x14ac:dyDescent="0.3">
      <c r="A175" s="25"/>
      <c r="B175" s="294" t="s">
        <v>763</v>
      </c>
      <c r="C175" s="263"/>
      <c r="D175" s="263" t="s">
        <v>473</v>
      </c>
      <c r="E175" s="263" t="s">
        <v>768</v>
      </c>
      <c r="F175" s="263"/>
      <c r="G175" s="240" t="s">
        <v>512</v>
      </c>
      <c r="H175" s="7" t="s">
        <v>773</v>
      </c>
      <c r="I175" s="282" t="s">
        <v>770</v>
      </c>
      <c r="J175" s="36">
        <v>962.96</v>
      </c>
      <c r="K175" s="24">
        <v>0.25</v>
      </c>
      <c r="M175" s="285"/>
      <c r="N175" s="285"/>
      <c r="O175" s="285"/>
      <c r="P175" s="285"/>
      <c r="Q175" s="285"/>
      <c r="R175" s="26"/>
      <c r="S175" s="26"/>
      <c r="T175" s="26"/>
      <c r="U175" s="26">
        <f t="shared" si="42"/>
        <v>140.43166666666667</v>
      </c>
      <c r="V175" s="295">
        <f t="shared" si="37"/>
        <v>240.74</v>
      </c>
      <c r="W175" s="94">
        <f t="shared" si="37"/>
        <v>240.74</v>
      </c>
      <c r="X175" s="8">
        <f t="shared" si="37"/>
        <v>240.74</v>
      </c>
      <c r="Y175" s="8">
        <f t="shared" si="43"/>
        <v>100.30833333333334</v>
      </c>
      <c r="Z175" s="8"/>
      <c r="AA175" s="8"/>
      <c r="AB175" s="8">
        <f t="shared" si="38"/>
        <v>962.96</v>
      </c>
      <c r="AD175" s="8">
        <f t="shared" si="39"/>
        <v>0</v>
      </c>
    </row>
    <row r="176" spans="1:31" ht="17.25" customHeight="1" x14ac:dyDescent="0.3">
      <c r="A176" s="25"/>
      <c r="B176" s="294" t="s">
        <v>774</v>
      </c>
      <c r="C176" s="263"/>
      <c r="D176" s="263" t="s">
        <v>473</v>
      </c>
      <c r="E176" s="263" t="s">
        <v>775</v>
      </c>
      <c r="F176" s="263"/>
      <c r="G176" s="240" t="s">
        <v>512</v>
      </c>
      <c r="H176" s="7" t="s">
        <v>776</v>
      </c>
      <c r="I176" s="282" t="s">
        <v>777</v>
      </c>
      <c r="J176" s="36">
        <v>1131.3699999999999</v>
      </c>
      <c r="K176" s="24">
        <v>0.25</v>
      </c>
      <c r="M176" s="285"/>
      <c r="N176" s="285"/>
      <c r="O176" s="285"/>
      <c r="P176" s="285"/>
      <c r="Q176" s="285"/>
      <c r="R176" s="26"/>
      <c r="S176" s="26"/>
      <c r="T176" s="26"/>
      <c r="U176" s="26">
        <f t="shared" si="42"/>
        <v>164.9914583333333</v>
      </c>
      <c r="V176" s="295">
        <f t="shared" si="37"/>
        <v>282.84249999999997</v>
      </c>
      <c r="W176" s="94">
        <f t="shared" si="37"/>
        <v>282.84249999999997</v>
      </c>
      <c r="X176" s="8">
        <f t="shared" si="37"/>
        <v>282.84249999999997</v>
      </c>
      <c r="Y176" s="8">
        <f t="shared" si="43"/>
        <v>117.85104166666665</v>
      </c>
      <c r="Z176" s="8"/>
      <c r="AA176" s="8"/>
      <c r="AB176" s="8">
        <f t="shared" si="38"/>
        <v>1131.3699999999999</v>
      </c>
      <c r="AD176" s="8">
        <f t="shared" si="39"/>
        <v>0</v>
      </c>
    </row>
    <row r="177" spans="1:30" ht="17.25" customHeight="1" x14ac:dyDescent="0.3">
      <c r="A177" s="25"/>
      <c r="B177" s="294" t="s">
        <v>778</v>
      </c>
      <c r="C177" s="263"/>
      <c r="D177" s="263" t="s">
        <v>473</v>
      </c>
      <c r="E177" s="263" t="s">
        <v>779</v>
      </c>
      <c r="F177" s="263"/>
      <c r="G177" s="240" t="s">
        <v>512</v>
      </c>
      <c r="H177" s="7" t="s">
        <v>780</v>
      </c>
      <c r="I177" s="282" t="s">
        <v>781</v>
      </c>
      <c r="J177" s="36">
        <v>962.97</v>
      </c>
      <c r="K177" s="24">
        <v>0.25</v>
      </c>
      <c r="M177" s="285"/>
      <c r="N177" s="285"/>
      <c r="O177" s="285"/>
      <c r="P177" s="285"/>
      <c r="Q177" s="285"/>
      <c r="R177" s="26"/>
      <c r="S177" s="26"/>
      <c r="T177" s="26"/>
      <c r="U177" s="26">
        <f>$J177*$K177/12*6</f>
        <v>120.37125</v>
      </c>
      <c r="V177" s="295">
        <f t="shared" si="37"/>
        <v>240.74250000000001</v>
      </c>
      <c r="W177" s="94">
        <f t="shared" si="37"/>
        <v>240.74250000000001</v>
      </c>
      <c r="X177" s="8">
        <f t="shared" si="37"/>
        <v>240.74250000000001</v>
      </c>
      <c r="Y177" s="8">
        <f>$J177*$K177/12*6</f>
        <v>120.37125</v>
      </c>
      <c r="Z177" s="8"/>
      <c r="AA177" s="8"/>
      <c r="AB177" s="8">
        <f t="shared" si="38"/>
        <v>962.97000000000014</v>
      </c>
      <c r="AD177" s="8">
        <f t="shared" si="39"/>
        <v>0</v>
      </c>
    </row>
    <row r="178" spans="1:30" ht="17.25" customHeight="1" x14ac:dyDescent="0.3">
      <c r="A178" s="25"/>
      <c r="B178" s="294" t="s">
        <v>778</v>
      </c>
      <c r="C178" s="263"/>
      <c r="D178" s="263" t="s">
        <v>473</v>
      </c>
      <c r="E178" s="263" t="s">
        <v>779</v>
      </c>
      <c r="F178" s="263"/>
      <c r="G178" s="240" t="s">
        <v>512</v>
      </c>
      <c r="H178" s="7" t="s">
        <v>782</v>
      </c>
      <c r="I178" s="282" t="s">
        <v>781</v>
      </c>
      <c r="J178" s="36">
        <v>962.97</v>
      </c>
      <c r="K178" s="24">
        <v>0.25</v>
      </c>
      <c r="M178" s="285"/>
      <c r="N178" s="285"/>
      <c r="O178" s="285"/>
      <c r="P178" s="285"/>
      <c r="Q178" s="285"/>
      <c r="R178" s="26"/>
      <c r="S178" s="26"/>
      <c r="T178" s="26"/>
      <c r="U178" s="26">
        <f>$J178*$K178/12*6</f>
        <v>120.37125</v>
      </c>
      <c r="V178" s="295">
        <f t="shared" si="37"/>
        <v>240.74250000000001</v>
      </c>
      <c r="W178" s="94">
        <f t="shared" si="37"/>
        <v>240.74250000000001</v>
      </c>
      <c r="X178" s="8">
        <f t="shared" si="37"/>
        <v>240.74250000000001</v>
      </c>
      <c r="Y178" s="8">
        <f t="shared" ref="Y178:Y186" si="44">$J178*$K178/12*6</f>
        <v>120.37125</v>
      </c>
      <c r="Z178" s="8"/>
      <c r="AA178" s="8"/>
      <c r="AB178" s="8">
        <f t="shared" si="38"/>
        <v>962.97000000000014</v>
      </c>
      <c r="AD178" s="8">
        <f t="shared" si="39"/>
        <v>0</v>
      </c>
    </row>
    <row r="179" spans="1:30" ht="17.25" customHeight="1" x14ac:dyDescent="0.3">
      <c r="A179" s="25"/>
      <c r="B179" s="294" t="s">
        <v>778</v>
      </c>
      <c r="C179" s="263"/>
      <c r="D179" s="263" t="s">
        <v>473</v>
      </c>
      <c r="E179" s="263" t="s">
        <v>779</v>
      </c>
      <c r="F179" s="263"/>
      <c r="G179" s="240" t="s">
        <v>512</v>
      </c>
      <c r="H179" s="7" t="s">
        <v>783</v>
      </c>
      <c r="I179" s="282" t="s">
        <v>781</v>
      </c>
      <c r="J179" s="36">
        <v>962.97</v>
      </c>
      <c r="K179" s="24">
        <v>0.25</v>
      </c>
      <c r="M179" s="285"/>
      <c r="N179" s="285"/>
      <c r="O179" s="285"/>
      <c r="P179" s="285"/>
      <c r="Q179" s="285"/>
      <c r="R179" s="26"/>
      <c r="S179" s="26"/>
      <c r="T179" s="26"/>
      <c r="U179" s="26">
        <f t="shared" ref="U179:U186" si="45">$J179*$K179/12*6</f>
        <v>120.37125</v>
      </c>
      <c r="V179" s="295">
        <f t="shared" ref="V179:Y206" si="46">$J179*$K179</f>
        <v>240.74250000000001</v>
      </c>
      <c r="W179" s="94">
        <f t="shared" si="46"/>
        <v>240.74250000000001</v>
      </c>
      <c r="X179" s="8">
        <f t="shared" si="46"/>
        <v>240.74250000000001</v>
      </c>
      <c r="Y179" s="8">
        <f t="shared" si="44"/>
        <v>120.37125</v>
      </c>
      <c r="Z179" s="8"/>
      <c r="AA179" s="8"/>
      <c r="AB179" s="8">
        <f t="shared" si="38"/>
        <v>962.97000000000014</v>
      </c>
      <c r="AD179" s="8">
        <f t="shared" si="39"/>
        <v>0</v>
      </c>
    </row>
    <row r="180" spans="1:30" ht="17.25" customHeight="1" x14ac:dyDescent="0.3">
      <c r="A180" s="25"/>
      <c r="B180" s="294" t="s">
        <v>778</v>
      </c>
      <c r="C180" s="263"/>
      <c r="D180" s="263" t="s">
        <v>473</v>
      </c>
      <c r="E180" s="263" t="s">
        <v>779</v>
      </c>
      <c r="F180" s="263"/>
      <c r="G180" s="240" t="s">
        <v>512</v>
      </c>
      <c r="H180" s="7" t="s">
        <v>784</v>
      </c>
      <c r="I180" s="282" t="s">
        <v>781</v>
      </c>
      <c r="J180" s="36">
        <v>962.97</v>
      </c>
      <c r="K180" s="24">
        <v>0.25</v>
      </c>
      <c r="M180" s="285"/>
      <c r="N180" s="285"/>
      <c r="O180" s="285"/>
      <c r="P180" s="285"/>
      <c r="Q180" s="285"/>
      <c r="R180" s="26"/>
      <c r="S180" s="26"/>
      <c r="T180" s="26"/>
      <c r="U180" s="26">
        <f t="shared" si="45"/>
        <v>120.37125</v>
      </c>
      <c r="V180" s="295">
        <f t="shared" si="46"/>
        <v>240.74250000000001</v>
      </c>
      <c r="W180" s="94">
        <f t="shared" si="46"/>
        <v>240.74250000000001</v>
      </c>
      <c r="X180" s="8">
        <f t="shared" si="46"/>
        <v>240.74250000000001</v>
      </c>
      <c r="Y180" s="8">
        <f t="shared" si="44"/>
        <v>120.37125</v>
      </c>
      <c r="Z180" s="8"/>
      <c r="AA180" s="8"/>
      <c r="AB180" s="8">
        <f t="shared" si="38"/>
        <v>962.97000000000014</v>
      </c>
      <c r="AD180" s="8">
        <f t="shared" si="39"/>
        <v>0</v>
      </c>
    </row>
    <row r="181" spans="1:30" ht="17.25" customHeight="1" x14ac:dyDescent="0.3">
      <c r="A181" s="25"/>
      <c r="B181" s="294" t="s">
        <v>778</v>
      </c>
      <c r="C181" s="263"/>
      <c r="D181" s="263" t="s">
        <v>473</v>
      </c>
      <c r="E181" s="263" t="s">
        <v>779</v>
      </c>
      <c r="F181" s="263"/>
      <c r="G181" s="240" t="s">
        <v>512</v>
      </c>
      <c r="H181" s="7" t="s">
        <v>785</v>
      </c>
      <c r="I181" s="282" t="s">
        <v>781</v>
      </c>
      <c r="J181" s="36">
        <v>962.96</v>
      </c>
      <c r="K181" s="24">
        <v>0.25</v>
      </c>
      <c r="M181" s="285"/>
      <c r="N181" s="285"/>
      <c r="O181" s="285"/>
      <c r="P181" s="285"/>
      <c r="Q181" s="285"/>
      <c r="R181" s="26"/>
      <c r="S181" s="26"/>
      <c r="T181" s="26"/>
      <c r="U181" s="26">
        <f t="shared" si="45"/>
        <v>120.37</v>
      </c>
      <c r="V181" s="295">
        <f t="shared" si="46"/>
        <v>240.74</v>
      </c>
      <c r="W181" s="94">
        <f t="shared" si="46"/>
        <v>240.74</v>
      </c>
      <c r="X181" s="8">
        <f t="shared" si="46"/>
        <v>240.74</v>
      </c>
      <c r="Y181" s="8">
        <f t="shared" si="44"/>
        <v>120.37</v>
      </c>
      <c r="Z181" s="8"/>
      <c r="AA181" s="8"/>
      <c r="AB181" s="8">
        <f t="shared" si="38"/>
        <v>962.96</v>
      </c>
      <c r="AD181" s="8">
        <f t="shared" si="39"/>
        <v>0</v>
      </c>
    </row>
    <row r="182" spans="1:30" ht="17.25" customHeight="1" x14ac:dyDescent="0.3">
      <c r="A182" s="25"/>
      <c r="B182" s="294" t="s">
        <v>778</v>
      </c>
      <c r="C182" s="263"/>
      <c r="D182" s="263" t="s">
        <v>473</v>
      </c>
      <c r="E182" s="263" t="s">
        <v>779</v>
      </c>
      <c r="F182" s="263"/>
      <c r="G182" s="240" t="s">
        <v>512</v>
      </c>
      <c r="H182" s="7" t="s">
        <v>786</v>
      </c>
      <c r="I182" s="282" t="s">
        <v>787</v>
      </c>
      <c r="J182" s="36">
        <v>899.43</v>
      </c>
      <c r="K182" s="24">
        <v>0.25</v>
      </c>
      <c r="M182" s="285"/>
      <c r="N182" s="285"/>
      <c r="O182" s="285"/>
      <c r="P182" s="285"/>
      <c r="Q182" s="285"/>
      <c r="R182" s="26"/>
      <c r="S182" s="26"/>
      <c r="T182" s="26"/>
      <c r="U182" s="26">
        <f t="shared" si="45"/>
        <v>112.42875000000001</v>
      </c>
      <c r="V182" s="295">
        <f t="shared" si="46"/>
        <v>224.85749999999999</v>
      </c>
      <c r="W182" s="94">
        <f t="shared" si="46"/>
        <v>224.85749999999999</v>
      </c>
      <c r="X182" s="8">
        <f t="shared" si="46"/>
        <v>224.85749999999999</v>
      </c>
      <c r="Y182" s="8">
        <f t="shared" si="44"/>
        <v>112.42875000000001</v>
      </c>
      <c r="Z182" s="8"/>
      <c r="AA182" s="8"/>
      <c r="AB182" s="8">
        <f t="shared" si="38"/>
        <v>899.43</v>
      </c>
      <c r="AD182" s="8">
        <f t="shared" si="39"/>
        <v>0</v>
      </c>
    </row>
    <row r="183" spans="1:30" ht="17.25" customHeight="1" x14ac:dyDescent="0.3">
      <c r="A183" s="25"/>
      <c r="B183" s="294" t="s">
        <v>778</v>
      </c>
      <c r="C183" s="263"/>
      <c r="D183" s="263" t="s">
        <v>473</v>
      </c>
      <c r="E183" s="263" t="s">
        <v>779</v>
      </c>
      <c r="F183" s="263"/>
      <c r="G183" s="240" t="s">
        <v>512</v>
      </c>
      <c r="H183" s="7" t="s">
        <v>788</v>
      </c>
      <c r="I183" s="282" t="s">
        <v>787</v>
      </c>
      <c r="J183" s="36">
        <v>899.43</v>
      </c>
      <c r="K183" s="24">
        <v>0.25</v>
      </c>
      <c r="M183" s="285"/>
      <c r="N183" s="285"/>
      <c r="O183" s="285"/>
      <c r="P183" s="285"/>
      <c r="Q183" s="285"/>
      <c r="R183" s="26"/>
      <c r="S183" s="26"/>
      <c r="T183" s="26"/>
      <c r="U183" s="26">
        <f t="shared" si="45"/>
        <v>112.42875000000001</v>
      </c>
      <c r="V183" s="295">
        <f t="shared" si="46"/>
        <v>224.85749999999999</v>
      </c>
      <c r="W183" s="94">
        <f t="shared" si="46"/>
        <v>224.85749999999999</v>
      </c>
      <c r="X183" s="8">
        <f t="shared" si="46"/>
        <v>224.85749999999999</v>
      </c>
      <c r="Y183" s="8">
        <f t="shared" si="44"/>
        <v>112.42875000000001</v>
      </c>
      <c r="Z183" s="8"/>
      <c r="AA183" s="8"/>
      <c r="AB183" s="8">
        <f t="shared" si="38"/>
        <v>899.43</v>
      </c>
      <c r="AD183" s="8">
        <f t="shared" si="39"/>
        <v>0</v>
      </c>
    </row>
    <row r="184" spans="1:30" ht="17.25" customHeight="1" x14ac:dyDescent="0.3">
      <c r="A184" s="25"/>
      <c r="B184" s="294" t="s">
        <v>778</v>
      </c>
      <c r="C184" s="263"/>
      <c r="D184" s="263" t="s">
        <v>473</v>
      </c>
      <c r="E184" s="263" t="s">
        <v>779</v>
      </c>
      <c r="F184" s="263"/>
      <c r="G184" s="240" t="s">
        <v>512</v>
      </c>
      <c r="H184" s="7" t="s">
        <v>789</v>
      </c>
      <c r="I184" s="282" t="s">
        <v>787</v>
      </c>
      <c r="J184" s="36">
        <v>899.43</v>
      </c>
      <c r="K184" s="24">
        <v>0.25</v>
      </c>
      <c r="M184" s="285"/>
      <c r="N184" s="285"/>
      <c r="O184" s="285"/>
      <c r="P184" s="285"/>
      <c r="Q184" s="285"/>
      <c r="R184" s="26"/>
      <c r="S184" s="26"/>
      <c r="T184" s="26"/>
      <c r="U184" s="26">
        <f t="shared" si="45"/>
        <v>112.42875000000001</v>
      </c>
      <c r="V184" s="295">
        <f t="shared" si="46"/>
        <v>224.85749999999999</v>
      </c>
      <c r="W184" s="94">
        <f t="shared" si="46"/>
        <v>224.85749999999999</v>
      </c>
      <c r="X184" s="8">
        <f t="shared" si="46"/>
        <v>224.85749999999999</v>
      </c>
      <c r="Y184" s="8">
        <f t="shared" si="44"/>
        <v>112.42875000000001</v>
      </c>
      <c r="Z184" s="8"/>
      <c r="AA184" s="8"/>
      <c r="AB184" s="8">
        <f t="shared" si="38"/>
        <v>899.43</v>
      </c>
      <c r="AD184" s="8">
        <f t="shared" si="39"/>
        <v>0</v>
      </c>
    </row>
    <row r="185" spans="1:30" ht="17.25" customHeight="1" x14ac:dyDescent="0.3">
      <c r="A185" s="25"/>
      <c r="B185" s="294" t="s">
        <v>778</v>
      </c>
      <c r="C185" s="263"/>
      <c r="D185" s="263" t="s">
        <v>473</v>
      </c>
      <c r="E185" s="263" t="s">
        <v>779</v>
      </c>
      <c r="F185" s="263"/>
      <c r="G185" s="240" t="s">
        <v>512</v>
      </c>
      <c r="H185" s="7" t="s">
        <v>790</v>
      </c>
      <c r="I185" s="282" t="s">
        <v>787</v>
      </c>
      <c r="J185" s="36">
        <v>899.43</v>
      </c>
      <c r="K185" s="24">
        <v>0.25</v>
      </c>
      <c r="M185" s="285"/>
      <c r="N185" s="285"/>
      <c r="O185" s="285"/>
      <c r="P185" s="285"/>
      <c r="Q185" s="285"/>
      <c r="R185" s="26"/>
      <c r="S185" s="26"/>
      <c r="T185" s="26"/>
      <c r="U185" s="26">
        <f t="shared" si="45"/>
        <v>112.42875000000001</v>
      </c>
      <c r="V185" s="295">
        <f t="shared" si="46"/>
        <v>224.85749999999999</v>
      </c>
      <c r="W185" s="94">
        <f t="shared" si="46"/>
        <v>224.85749999999999</v>
      </c>
      <c r="X185" s="8">
        <f t="shared" si="46"/>
        <v>224.85749999999999</v>
      </c>
      <c r="Y185" s="8">
        <f t="shared" si="44"/>
        <v>112.42875000000001</v>
      </c>
      <c r="Z185" s="8"/>
      <c r="AA185" s="8"/>
      <c r="AB185" s="8">
        <f t="shared" si="38"/>
        <v>899.43</v>
      </c>
      <c r="AD185" s="8">
        <f t="shared" si="39"/>
        <v>0</v>
      </c>
    </row>
    <row r="186" spans="1:30" ht="17.25" customHeight="1" x14ac:dyDescent="0.3">
      <c r="A186" s="25"/>
      <c r="B186" s="294" t="s">
        <v>778</v>
      </c>
      <c r="C186" s="263"/>
      <c r="D186" s="263" t="s">
        <v>473</v>
      </c>
      <c r="E186" s="263" t="s">
        <v>779</v>
      </c>
      <c r="F186" s="263"/>
      <c r="G186" s="240" t="s">
        <v>512</v>
      </c>
      <c r="H186" s="7" t="s">
        <v>791</v>
      </c>
      <c r="I186" s="282" t="s">
        <v>787</v>
      </c>
      <c r="J186" s="36">
        <v>899.42</v>
      </c>
      <c r="K186" s="24">
        <v>0.25</v>
      </c>
      <c r="M186" s="285"/>
      <c r="N186" s="285"/>
      <c r="O186" s="285"/>
      <c r="P186" s="285"/>
      <c r="Q186" s="285"/>
      <c r="R186" s="26"/>
      <c r="S186" s="26"/>
      <c r="T186" s="26"/>
      <c r="U186" s="26">
        <f t="shared" si="45"/>
        <v>112.42750000000001</v>
      </c>
      <c r="V186" s="295">
        <f t="shared" si="46"/>
        <v>224.85499999999999</v>
      </c>
      <c r="W186" s="94">
        <f t="shared" si="46"/>
        <v>224.85499999999999</v>
      </c>
      <c r="X186" s="8">
        <f t="shared" si="46"/>
        <v>224.85499999999999</v>
      </c>
      <c r="Y186" s="8">
        <f t="shared" si="44"/>
        <v>112.42750000000001</v>
      </c>
      <c r="Z186" s="8"/>
      <c r="AA186" s="8"/>
      <c r="AB186" s="8">
        <f t="shared" si="38"/>
        <v>899.42000000000007</v>
      </c>
      <c r="AD186" s="8">
        <f t="shared" si="39"/>
        <v>0</v>
      </c>
    </row>
    <row r="187" spans="1:30" ht="17.25" customHeight="1" x14ac:dyDescent="0.3">
      <c r="A187" s="25"/>
      <c r="B187" s="294" t="s">
        <v>792</v>
      </c>
      <c r="C187" s="263"/>
      <c r="D187" s="263" t="s">
        <v>594</v>
      </c>
      <c r="E187" s="263" t="s">
        <v>793</v>
      </c>
      <c r="F187" s="263"/>
      <c r="G187" s="240" t="s">
        <v>533</v>
      </c>
      <c r="H187" s="7" t="s">
        <v>794</v>
      </c>
      <c r="I187" s="282" t="s">
        <v>795</v>
      </c>
      <c r="J187" s="36">
        <v>172.7</v>
      </c>
      <c r="K187" s="24">
        <v>0.25</v>
      </c>
      <c r="M187" s="285"/>
      <c r="N187" s="285"/>
      <c r="O187" s="285"/>
      <c r="P187" s="285"/>
      <c r="Q187" s="285"/>
      <c r="R187" s="26"/>
      <c r="S187" s="26"/>
      <c r="T187" s="26"/>
      <c r="U187" s="26">
        <f>$J187*$K187/12*6</f>
        <v>21.587499999999999</v>
      </c>
      <c r="V187" s="295">
        <f t="shared" si="46"/>
        <v>43.174999999999997</v>
      </c>
      <c r="W187" s="94">
        <f t="shared" si="46"/>
        <v>43.174999999999997</v>
      </c>
      <c r="X187" s="8">
        <f t="shared" si="46"/>
        <v>43.174999999999997</v>
      </c>
      <c r="Y187" s="8">
        <f>$J187*$K187/12*6</f>
        <v>21.587499999999999</v>
      </c>
      <c r="Z187" s="8"/>
      <c r="AA187" s="8"/>
      <c r="AB187" s="8">
        <f t="shared" si="38"/>
        <v>172.7</v>
      </c>
      <c r="AD187" s="8">
        <f t="shared" si="39"/>
        <v>0</v>
      </c>
    </row>
    <row r="188" spans="1:30" ht="17.25" customHeight="1" x14ac:dyDescent="0.3">
      <c r="A188" s="25"/>
      <c r="B188" s="294" t="s">
        <v>450</v>
      </c>
      <c r="C188" s="263"/>
      <c r="D188" s="263" t="s">
        <v>473</v>
      </c>
      <c r="E188" s="263" t="s">
        <v>796</v>
      </c>
      <c r="F188" s="263"/>
      <c r="G188" s="240" t="s">
        <v>495</v>
      </c>
      <c r="H188" s="7" t="s">
        <v>797</v>
      </c>
      <c r="I188" s="282" t="s">
        <v>766</v>
      </c>
      <c r="J188" s="36">
        <v>254.44</v>
      </c>
      <c r="K188" s="24">
        <v>0.25</v>
      </c>
      <c r="M188" s="285"/>
      <c r="N188" s="285"/>
      <c r="O188" s="285"/>
      <c r="P188" s="285"/>
      <c r="Q188" s="285"/>
      <c r="R188" s="26"/>
      <c r="S188" s="26"/>
      <c r="T188" s="26"/>
      <c r="U188" s="26">
        <f>$J188*$K188/12*6</f>
        <v>31.805</v>
      </c>
      <c r="V188" s="295">
        <f t="shared" si="46"/>
        <v>63.61</v>
      </c>
      <c r="W188" s="94">
        <f t="shared" si="46"/>
        <v>63.61</v>
      </c>
      <c r="X188" s="8">
        <f t="shared" si="46"/>
        <v>63.61</v>
      </c>
      <c r="Y188" s="8">
        <f t="shared" ref="Y188:Y195" si="47">$J188*$K188/12*6</f>
        <v>31.805</v>
      </c>
      <c r="Z188" s="8"/>
      <c r="AA188" s="8"/>
      <c r="AB188" s="8">
        <f t="shared" si="38"/>
        <v>254.44</v>
      </c>
      <c r="AD188" s="8">
        <f t="shared" si="39"/>
        <v>0</v>
      </c>
    </row>
    <row r="189" spans="1:30" ht="17.25" customHeight="1" x14ac:dyDescent="0.3">
      <c r="A189" s="25"/>
      <c r="B189" s="294" t="s">
        <v>450</v>
      </c>
      <c r="C189" s="263"/>
      <c r="D189" s="263" t="s">
        <v>473</v>
      </c>
      <c r="E189" s="263" t="s">
        <v>796</v>
      </c>
      <c r="F189" s="263"/>
      <c r="G189" s="240" t="s">
        <v>495</v>
      </c>
      <c r="H189" s="7" t="s">
        <v>798</v>
      </c>
      <c r="I189" s="282" t="s">
        <v>766</v>
      </c>
      <c r="J189" s="36">
        <v>254.44</v>
      </c>
      <c r="K189" s="24">
        <v>0.25</v>
      </c>
      <c r="M189" s="285"/>
      <c r="N189" s="285"/>
      <c r="O189" s="285"/>
      <c r="P189" s="285"/>
      <c r="Q189" s="285"/>
      <c r="R189" s="26"/>
      <c r="S189" s="26"/>
      <c r="T189" s="26"/>
      <c r="U189" s="26">
        <f>$J189*$K189/12*6</f>
        <v>31.805</v>
      </c>
      <c r="V189" s="295">
        <f t="shared" si="46"/>
        <v>63.61</v>
      </c>
      <c r="W189" s="94">
        <f t="shared" si="46"/>
        <v>63.61</v>
      </c>
      <c r="X189" s="8">
        <f t="shared" si="46"/>
        <v>63.61</v>
      </c>
      <c r="Y189" s="8">
        <f t="shared" si="47"/>
        <v>31.805</v>
      </c>
      <c r="Z189" s="8"/>
      <c r="AA189" s="8"/>
      <c r="AB189" s="8">
        <f t="shared" si="38"/>
        <v>254.44</v>
      </c>
      <c r="AD189" s="8">
        <f t="shared" si="39"/>
        <v>0</v>
      </c>
    </row>
    <row r="190" spans="1:30" ht="17.25" customHeight="1" x14ac:dyDescent="0.3">
      <c r="A190" s="25"/>
      <c r="B190" s="294" t="s">
        <v>799</v>
      </c>
      <c r="C190" s="263"/>
      <c r="D190" s="263" t="s">
        <v>473</v>
      </c>
      <c r="E190" s="263" t="s">
        <v>800</v>
      </c>
      <c r="F190" s="263"/>
      <c r="G190" s="240" t="s">
        <v>512</v>
      </c>
      <c r="H190" s="7" t="s">
        <v>801</v>
      </c>
      <c r="I190" s="282" t="s">
        <v>787</v>
      </c>
      <c r="J190" s="36">
        <v>899.43</v>
      </c>
      <c r="K190" s="24">
        <v>0.25</v>
      </c>
      <c r="M190" s="285"/>
      <c r="N190" s="285"/>
      <c r="O190" s="285"/>
      <c r="P190" s="285"/>
      <c r="Q190" s="285"/>
      <c r="R190" s="26"/>
      <c r="S190" s="26"/>
      <c r="T190" s="26"/>
      <c r="U190" s="26">
        <f>$J190*$K190/12*6</f>
        <v>112.42875000000001</v>
      </c>
      <c r="V190" s="295">
        <f t="shared" si="46"/>
        <v>224.85749999999999</v>
      </c>
      <c r="W190" s="94">
        <f t="shared" si="46"/>
        <v>224.85749999999999</v>
      </c>
      <c r="X190" s="8">
        <f t="shared" si="46"/>
        <v>224.85749999999999</v>
      </c>
      <c r="Y190" s="8">
        <f t="shared" si="47"/>
        <v>112.42875000000001</v>
      </c>
      <c r="Z190" s="8"/>
      <c r="AA190" s="8"/>
      <c r="AB190" s="8">
        <f t="shared" si="38"/>
        <v>899.43</v>
      </c>
      <c r="AD190" s="8">
        <f t="shared" si="39"/>
        <v>0</v>
      </c>
    </row>
    <row r="191" spans="1:30" ht="17.25" customHeight="1" x14ac:dyDescent="0.3">
      <c r="A191" s="25"/>
      <c r="B191" s="294" t="s">
        <v>802</v>
      </c>
      <c r="C191" s="263"/>
      <c r="D191" s="263" t="s">
        <v>473</v>
      </c>
      <c r="E191" s="263" t="s">
        <v>803</v>
      </c>
      <c r="F191" s="263"/>
      <c r="G191" s="240" t="s">
        <v>512</v>
      </c>
      <c r="H191" s="7" t="s">
        <v>804</v>
      </c>
      <c r="I191" s="282" t="s">
        <v>781</v>
      </c>
      <c r="J191" s="36">
        <v>998.95</v>
      </c>
      <c r="K191" s="24">
        <v>0.25</v>
      </c>
      <c r="M191" s="285"/>
      <c r="N191" s="285"/>
      <c r="O191" s="285"/>
      <c r="P191" s="285"/>
      <c r="Q191" s="285"/>
      <c r="R191" s="26"/>
      <c r="S191" s="26"/>
      <c r="T191" s="26"/>
      <c r="U191" s="26">
        <f t="shared" ref="U191:U195" si="48">$J191*$K191/12*6</f>
        <v>124.86875000000001</v>
      </c>
      <c r="V191" s="295">
        <f t="shared" si="46"/>
        <v>249.73750000000001</v>
      </c>
      <c r="W191" s="94">
        <f t="shared" si="46"/>
        <v>249.73750000000001</v>
      </c>
      <c r="X191" s="8">
        <f t="shared" si="46"/>
        <v>249.73750000000001</v>
      </c>
      <c r="Y191" s="8">
        <f t="shared" si="47"/>
        <v>124.86875000000001</v>
      </c>
      <c r="Z191" s="8"/>
      <c r="AA191" s="8"/>
      <c r="AB191" s="8">
        <f t="shared" si="38"/>
        <v>998.94999999999993</v>
      </c>
      <c r="AD191" s="8">
        <f t="shared" si="39"/>
        <v>0</v>
      </c>
    </row>
    <row r="192" spans="1:30" ht="17.25" customHeight="1" x14ac:dyDescent="0.3">
      <c r="A192" s="25"/>
      <c r="B192" s="294" t="s">
        <v>802</v>
      </c>
      <c r="C192" s="263"/>
      <c r="D192" s="263" t="s">
        <v>473</v>
      </c>
      <c r="E192" s="263" t="s">
        <v>803</v>
      </c>
      <c r="F192" s="263"/>
      <c r="G192" s="240" t="s">
        <v>512</v>
      </c>
      <c r="H192" s="7" t="s">
        <v>805</v>
      </c>
      <c r="I192" s="282" t="s">
        <v>781</v>
      </c>
      <c r="J192" s="36">
        <v>998.95</v>
      </c>
      <c r="K192" s="24">
        <v>0.25</v>
      </c>
      <c r="M192" s="285"/>
      <c r="N192" s="285"/>
      <c r="O192" s="285"/>
      <c r="P192" s="285"/>
      <c r="Q192" s="285"/>
      <c r="R192" s="26"/>
      <c r="S192" s="26"/>
      <c r="T192" s="26"/>
      <c r="U192" s="26">
        <f t="shared" si="48"/>
        <v>124.86875000000001</v>
      </c>
      <c r="V192" s="295">
        <f t="shared" si="46"/>
        <v>249.73750000000001</v>
      </c>
      <c r="W192" s="94">
        <f t="shared" si="46"/>
        <v>249.73750000000001</v>
      </c>
      <c r="X192" s="8">
        <f t="shared" si="46"/>
        <v>249.73750000000001</v>
      </c>
      <c r="Y192" s="8">
        <f t="shared" si="47"/>
        <v>124.86875000000001</v>
      </c>
      <c r="Z192" s="8"/>
      <c r="AA192" s="8"/>
      <c r="AB192" s="8">
        <f t="shared" si="38"/>
        <v>998.94999999999993</v>
      </c>
      <c r="AD192" s="8">
        <f t="shared" si="39"/>
        <v>0</v>
      </c>
    </row>
    <row r="193" spans="1:30" ht="17.25" customHeight="1" x14ac:dyDescent="0.3">
      <c r="A193" s="25"/>
      <c r="B193" s="294" t="s">
        <v>802</v>
      </c>
      <c r="C193" s="263"/>
      <c r="D193" s="263" t="s">
        <v>473</v>
      </c>
      <c r="E193" s="263" t="s">
        <v>803</v>
      </c>
      <c r="F193" s="263"/>
      <c r="G193" s="240" t="s">
        <v>512</v>
      </c>
      <c r="H193" s="7" t="s">
        <v>806</v>
      </c>
      <c r="I193" s="282" t="s">
        <v>781</v>
      </c>
      <c r="J193" s="36">
        <v>998.95</v>
      </c>
      <c r="K193" s="24">
        <v>0.25</v>
      </c>
      <c r="M193" s="285"/>
      <c r="N193" s="285"/>
      <c r="O193" s="285"/>
      <c r="P193" s="285"/>
      <c r="Q193" s="285"/>
      <c r="R193" s="26"/>
      <c r="S193" s="26"/>
      <c r="T193" s="26"/>
      <c r="U193" s="26">
        <f t="shared" si="48"/>
        <v>124.86875000000001</v>
      </c>
      <c r="V193" s="295">
        <f t="shared" si="46"/>
        <v>249.73750000000001</v>
      </c>
      <c r="W193" s="94">
        <f t="shared" si="46"/>
        <v>249.73750000000001</v>
      </c>
      <c r="X193" s="8">
        <f t="shared" si="46"/>
        <v>249.73750000000001</v>
      </c>
      <c r="Y193" s="8">
        <f t="shared" si="47"/>
        <v>124.86875000000001</v>
      </c>
      <c r="Z193" s="8"/>
      <c r="AA193" s="8"/>
      <c r="AB193" s="8">
        <f t="shared" si="38"/>
        <v>998.94999999999993</v>
      </c>
      <c r="AD193" s="8">
        <f t="shared" si="39"/>
        <v>0</v>
      </c>
    </row>
    <row r="194" spans="1:30" ht="17.25" customHeight="1" x14ac:dyDescent="0.3">
      <c r="A194" s="25"/>
      <c r="B194" s="294" t="s">
        <v>802</v>
      </c>
      <c r="C194" s="263"/>
      <c r="D194" s="263" t="s">
        <v>473</v>
      </c>
      <c r="E194" s="263" t="s">
        <v>803</v>
      </c>
      <c r="F194" s="263"/>
      <c r="G194" s="240" t="s">
        <v>512</v>
      </c>
      <c r="H194" s="7" t="s">
        <v>807</v>
      </c>
      <c r="I194" s="282" t="s">
        <v>787</v>
      </c>
      <c r="J194" s="36">
        <v>899.43</v>
      </c>
      <c r="K194" s="24">
        <v>0.25</v>
      </c>
      <c r="M194" s="285"/>
      <c r="N194" s="285"/>
      <c r="O194" s="285"/>
      <c r="P194" s="285"/>
      <c r="Q194" s="285"/>
      <c r="R194" s="26"/>
      <c r="S194" s="26"/>
      <c r="T194" s="26"/>
      <c r="U194" s="26">
        <f t="shared" si="48"/>
        <v>112.42875000000001</v>
      </c>
      <c r="V194" s="295">
        <f t="shared" si="46"/>
        <v>224.85749999999999</v>
      </c>
      <c r="W194" s="94">
        <f t="shared" si="46"/>
        <v>224.85749999999999</v>
      </c>
      <c r="X194" s="8">
        <f t="shared" si="46"/>
        <v>224.85749999999999</v>
      </c>
      <c r="Y194" s="8">
        <f t="shared" si="47"/>
        <v>112.42875000000001</v>
      </c>
      <c r="Z194" s="8"/>
      <c r="AA194" s="8"/>
      <c r="AB194" s="8">
        <f t="shared" si="38"/>
        <v>899.43</v>
      </c>
      <c r="AD194" s="8">
        <f t="shared" si="39"/>
        <v>0</v>
      </c>
    </row>
    <row r="195" spans="1:30" ht="17.25" customHeight="1" x14ac:dyDescent="0.3">
      <c r="A195" s="25"/>
      <c r="B195" s="294" t="s">
        <v>802</v>
      </c>
      <c r="C195" s="263"/>
      <c r="D195" s="263" t="s">
        <v>473</v>
      </c>
      <c r="E195" s="263" t="s">
        <v>803</v>
      </c>
      <c r="F195" s="263"/>
      <c r="G195" s="240" t="s">
        <v>512</v>
      </c>
      <c r="H195" s="7" t="s">
        <v>808</v>
      </c>
      <c r="I195" s="282" t="s">
        <v>787</v>
      </c>
      <c r="J195" s="36">
        <v>899.43</v>
      </c>
      <c r="K195" s="24">
        <v>0.25</v>
      </c>
      <c r="M195" s="285"/>
      <c r="N195" s="285"/>
      <c r="O195" s="285"/>
      <c r="P195" s="285"/>
      <c r="Q195" s="285"/>
      <c r="R195" s="26"/>
      <c r="S195" s="26"/>
      <c r="T195" s="26"/>
      <c r="U195" s="26">
        <f t="shared" si="48"/>
        <v>112.42875000000001</v>
      </c>
      <c r="V195" s="295">
        <f t="shared" si="46"/>
        <v>224.85749999999999</v>
      </c>
      <c r="W195" s="94">
        <f t="shared" si="46"/>
        <v>224.85749999999999</v>
      </c>
      <c r="X195" s="8">
        <f t="shared" si="46"/>
        <v>224.85749999999999</v>
      </c>
      <c r="Y195" s="8">
        <f t="shared" si="47"/>
        <v>112.42875000000001</v>
      </c>
      <c r="Z195" s="8"/>
      <c r="AA195" s="8"/>
      <c r="AB195" s="8">
        <f t="shared" si="38"/>
        <v>899.43</v>
      </c>
      <c r="AD195" s="8">
        <f t="shared" si="39"/>
        <v>0</v>
      </c>
    </row>
    <row r="196" spans="1:30" ht="17.25" customHeight="1" x14ac:dyDescent="0.3">
      <c r="A196" s="25"/>
      <c r="B196" s="294" t="s">
        <v>809</v>
      </c>
      <c r="C196" s="263"/>
      <c r="D196" s="263" t="s">
        <v>473</v>
      </c>
      <c r="E196" s="263" t="s">
        <v>810</v>
      </c>
      <c r="F196" s="263"/>
      <c r="G196" s="240" t="s">
        <v>529</v>
      </c>
      <c r="H196" s="7" t="s">
        <v>811</v>
      </c>
      <c r="I196" s="282" t="s">
        <v>812</v>
      </c>
      <c r="J196" s="36">
        <v>190.79</v>
      </c>
      <c r="K196" s="24">
        <v>0.25</v>
      </c>
      <c r="M196" s="285"/>
      <c r="N196" s="285"/>
      <c r="O196" s="285"/>
      <c r="P196" s="285"/>
      <c r="Q196" s="285"/>
      <c r="R196" s="26"/>
      <c r="S196" s="26"/>
      <c r="T196" s="26"/>
      <c r="U196" s="26">
        <f>$J196*$K196/12*4</f>
        <v>15.899166666666666</v>
      </c>
      <c r="V196" s="295">
        <f t="shared" si="46"/>
        <v>47.697499999999998</v>
      </c>
      <c r="W196" s="94">
        <f t="shared" si="46"/>
        <v>47.697499999999998</v>
      </c>
      <c r="X196" s="8">
        <f t="shared" si="46"/>
        <v>47.697499999999998</v>
      </c>
      <c r="Y196" s="8">
        <f>$J196*$K196/12*8</f>
        <v>31.798333333333332</v>
      </c>
      <c r="Z196" s="8"/>
      <c r="AA196" s="8"/>
      <c r="AB196" s="8">
        <f t="shared" si="38"/>
        <v>190.78999999999996</v>
      </c>
      <c r="AD196" s="8">
        <f t="shared" si="39"/>
        <v>0</v>
      </c>
    </row>
    <row r="197" spans="1:30" ht="17.25" customHeight="1" x14ac:dyDescent="0.3">
      <c r="A197" s="25"/>
      <c r="B197" s="294" t="s">
        <v>813</v>
      </c>
      <c r="C197" s="263"/>
      <c r="D197" s="263" t="s">
        <v>473</v>
      </c>
      <c r="E197" s="263" t="s">
        <v>814</v>
      </c>
      <c r="F197" s="263"/>
      <c r="G197" s="240" t="s">
        <v>512</v>
      </c>
      <c r="H197" s="7" t="s">
        <v>815</v>
      </c>
      <c r="I197" s="282" t="s">
        <v>781</v>
      </c>
      <c r="J197" s="36">
        <v>998.95</v>
      </c>
      <c r="K197" s="24">
        <v>0.25</v>
      </c>
      <c r="M197" s="285"/>
      <c r="N197" s="285"/>
      <c r="O197" s="285"/>
      <c r="P197" s="285"/>
      <c r="Q197" s="285"/>
      <c r="R197" s="26"/>
      <c r="S197" s="26"/>
      <c r="T197" s="26"/>
      <c r="U197" s="26">
        <f>$J197*$K197/12*4</f>
        <v>83.245833333333337</v>
      </c>
      <c r="V197" s="295">
        <f t="shared" si="46"/>
        <v>249.73750000000001</v>
      </c>
      <c r="W197" s="94">
        <f t="shared" si="46"/>
        <v>249.73750000000001</v>
      </c>
      <c r="X197" s="8">
        <f t="shared" si="46"/>
        <v>249.73750000000001</v>
      </c>
      <c r="Y197" s="8">
        <f>$J197*$K197/12*8</f>
        <v>166.49166666666667</v>
      </c>
      <c r="Z197" s="8"/>
      <c r="AA197" s="8"/>
      <c r="AB197" s="8">
        <f t="shared" si="38"/>
        <v>998.94999999999993</v>
      </c>
      <c r="AD197" s="8">
        <f t="shared" si="39"/>
        <v>0</v>
      </c>
    </row>
    <row r="198" spans="1:30" ht="17.25" customHeight="1" x14ac:dyDescent="0.3">
      <c r="A198" s="25"/>
      <c r="B198" s="294" t="s">
        <v>813</v>
      </c>
      <c r="C198" s="263"/>
      <c r="D198" s="263" t="s">
        <v>473</v>
      </c>
      <c r="E198" s="263" t="s">
        <v>814</v>
      </c>
      <c r="F198" s="263"/>
      <c r="G198" s="240" t="s">
        <v>512</v>
      </c>
      <c r="H198" s="7" t="s">
        <v>816</v>
      </c>
      <c r="I198" s="282" t="s">
        <v>781</v>
      </c>
      <c r="J198" s="36">
        <v>998.95</v>
      </c>
      <c r="K198" s="24">
        <v>0.25</v>
      </c>
      <c r="M198" s="285"/>
      <c r="N198" s="285"/>
      <c r="O198" s="285"/>
      <c r="P198" s="285"/>
      <c r="Q198" s="285"/>
      <c r="R198" s="26"/>
      <c r="S198" s="26"/>
      <c r="T198" s="26"/>
      <c r="U198" s="26">
        <f>$J198*$K198/12*4</f>
        <v>83.245833333333337</v>
      </c>
      <c r="V198" s="295">
        <f t="shared" si="46"/>
        <v>249.73750000000001</v>
      </c>
      <c r="W198" s="94">
        <f t="shared" si="46"/>
        <v>249.73750000000001</v>
      </c>
      <c r="X198" s="8">
        <f t="shared" si="46"/>
        <v>249.73750000000001</v>
      </c>
      <c r="Y198" s="8">
        <f>$J198*$K198/12*8</f>
        <v>166.49166666666667</v>
      </c>
      <c r="Z198" s="8"/>
      <c r="AA198" s="8"/>
      <c r="AB198" s="8">
        <f t="shared" si="38"/>
        <v>998.94999999999993</v>
      </c>
      <c r="AD198" s="8">
        <f t="shared" si="39"/>
        <v>0</v>
      </c>
    </row>
    <row r="199" spans="1:30" ht="17.25" customHeight="1" x14ac:dyDescent="0.3">
      <c r="A199" s="25"/>
      <c r="B199" s="294" t="s">
        <v>813</v>
      </c>
      <c r="C199" s="263"/>
      <c r="D199" s="263" t="s">
        <v>473</v>
      </c>
      <c r="E199" s="263" t="s">
        <v>814</v>
      </c>
      <c r="F199" s="263"/>
      <c r="G199" s="240" t="s">
        <v>512</v>
      </c>
      <c r="H199" s="7" t="s">
        <v>817</v>
      </c>
      <c r="I199" s="282" t="s">
        <v>787</v>
      </c>
      <c r="J199" s="36">
        <v>899.43</v>
      </c>
      <c r="K199" s="24">
        <v>0.25</v>
      </c>
      <c r="M199" s="285"/>
      <c r="N199" s="285"/>
      <c r="O199" s="285"/>
      <c r="P199" s="285"/>
      <c r="Q199" s="285"/>
      <c r="R199" s="26"/>
      <c r="S199" s="26"/>
      <c r="T199" s="26"/>
      <c r="U199" s="26">
        <f>$J199*$K199/12*4</f>
        <v>74.952500000000001</v>
      </c>
      <c r="V199" s="295">
        <f t="shared" si="46"/>
        <v>224.85749999999999</v>
      </c>
      <c r="W199" s="94">
        <f t="shared" si="46"/>
        <v>224.85749999999999</v>
      </c>
      <c r="X199" s="8">
        <f t="shared" si="46"/>
        <v>224.85749999999999</v>
      </c>
      <c r="Y199" s="8">
        <f>$J199*$K199/12*8</f>
        <v>149.905</v>
      </c>
      <c r="Z199" s="8"/>
      <c r="AA199" s="8"/>
      <c r="AB199" s="8">
        <f t="shared" si="38"/>
        <v>899.43</v>
      </c>
      <c r="AD199" s="8">
        <f t="shared" si="39"/>
        <v>0</v>
      </c>
    </row>
    <row r="200" spans="1:30" ht="17.25" customHeight="1" thickBot="1" x14ac:dyDescent="0.35">
      <c r="A200" s="25"/>
      <c r="B200" s="294" t="s">
        <v>813</v>
      </c>
      <c r="C200" s="263"/>
      <c r="D200" s="263" t="s">
        <v>473</v>
      </c>
      <c r="E200" s="263" t="s">
        <v>814</v>
      </c>
      <c r="F200" s="263"/>
      <c r="G200" s="258" t="s">
        <v>512</v>
      </c>
      <c r="H200" s="7" t="s">
        <v>818</v>
      </c>
      <c r="I200" s="282" t="s">
        <v>787</v>
      </c>
      <c r="J200" s="36">
        <v>899.43</v>
      </c>
      <c r="K200" s="24">
        <v>0.25</v>
      </c>
      <c r="M200" s="285"/>
      <c r="N200" s="285"/>
      <c r="O200" s="285"/>
      <c r="P200" s="285"/>
      <c r="Q200" s="285"/>
      <c r="R200" s="26"/>
      <c r="S200" s="26"/>
      <c r="T200" s="26"/>
      <c r="U200" s="26">
        <f>$J200*$K200/12*4</f>
        <v>74.952500000000001</v>
      </c>
      <c r="V200" s="295">
        <f t="shared" si="46"/>
        <v>224.85749999999999</v>
      </c>
      <c r="W200" s="94">
        <f t="shared" si="46"/>
        <v>224.85749999999999</v>
      </c>
      <c r="X200" s="8">
        <f t="shared" si="46"/>
        <v>224.85749999999999</v>
      </c>
      <c r="Y200" s="8">
        <f>$J200*$K200/12*8</f>
        <v>149.905</v>
      </c>
      <c r="Z200" s="8"/>
      <c r="AA200" s="8"/>
      <c r="AB200" s="8">
        <f t="shared" si="38"/>
        <v>899.43</v>
      </c>
      <c r="AD200" s="8">
        <f t="shared" si="39"/>
        <v>0</v>
      </c>
    </row>
    <row r="201" spans="1:30" ht="17.25" customHeight="1" x14ac:dyDescent="0.3">
      <c r="A201" s="25"/>
      <c r="B201" s="309">
        <v>44936</v>
      </c>
      <c r="C201" s="310"/>
      <c r="D201" s="310" t="s">
        <v>819</v>
      </c>
      <c r="E201" s="310" t="s">
        <v>820</v>
      </c>
      <c r="F201" s="310"/>
      <c r="G201" s="310" t="s">
        <v>529</v>
      </c>
      <c r="H201" s="311" t="s">
        <v>821</v>
      </c>
      <c r="I201" s="312" t="s">
        <v>822</v>
      </c>
      <c r="J201" s="313">
        <v>2126.33</v>
      </c>
      <c r="K201" s="314">
        <v>0.25</v>
      </c>
      <c r="L201" s="315"/>
      <c r="M201" s="316"/>
      <c r="N201" s="316"/>
      <c r="O201" s="316"/>
      <c r="P201" s="316"/>
      <c r="Q201" s="316"/>
      <c r="R201" s="317"/>
      <c r="S201" s="317"/>
      <c r="T201" s="317"/>
      <c r="U201" s="317"/>
      <c r="V201" s="318">
        <f>$J201*$K201</f>
        <v>531.58249999999998</v>
      </c>
      <c r="W201" s="337">
        <f t="shared" si="46"/>
        <v>531.58249999999998</v>
      </c>
      <c r="X201" s="319">
        <f t="shared" si="46"/>
        <v>531.58249999999998</v>
      </c>
      <c r="Y201" s="319">
        <f>$J201*$K201</f>
        <v>531.58249999999998</v>
      </c>
      <c r="Z201" s="319"/>
      <c r="AA201" s="319"/>
      <c r="AB201" s="319">
        <f>R201+S201+T201+U201+V201+W201+X201+Y201+Z201</f>
        <v>2126.33</v>
      </c>
      <c r="AC201" s="320"/>
      <c r="AD201" s="319">
        <f t="shared" si="39"/>
        <v>0</v>
      </c>
    </row>
    <row r="202" spans="1:30" ht="17.25" customHeight="1" x14ac:dyDescent="0.3">
      <c r="A202" s="25"/>
      <c r="B202" s="294">
        <v>44936</v>
      </c>
      <c r="C202" s="263"/>
      <c r="D202" s="263" t="s">
        <v>819</v>
      </c>
      <c r="E202" s="263" t="s">
        <v>823</v>
      </c>
      <c r="F202" s="263"/>
      <c r="G202" s="240" t="s">
        <v>529</v>
      </c>
      <c r="H202" s="321" t="s">
        <v>824</v>
      </c>
      <c r="I202" s="282" t="s">
        <v>825</v>
      </c>
      <c r="J202" s="36">
        <v>1217.26</v>
      </c>
      <c r="K202" s="24">
        <v>0.25</v>
      </c>
      <c r="M202" s="285"/>
      <c r="N202" s="285"/>
      <c r="O202" s="285"/>
      <c r="P202" s="285"/>
      <c r="Q202" s="285"/>
      <c r="R202" s="26"/>
      <c r="S202" s="26"/>
      <c r="T202" s="26"/>
      <c r="U202" s="26"/>
      <c r="V202" s="295">
        <f>$J202*$K202</f>
        <v>304.315</v>
      </c>
      <c r="W202" s="94">
        <f t="shared" si="46"/>
        <v>304.315</v>
      </c>
      <c r="X202" s="8">
        <f t="shared" si="46"/>
        <v>304.315</v>
      </c>
      <c r="Y202" s="8">
        <f>$J202*$K202</f>
        <v>304.315</v>
      </c>
      <c r="Z202" s="8"/>
      <c r="AA202" s="8"/>
      <c r="AB202" s="8">
        <f>R202+S202+T202+U202+V202+W202+X202+Y202+Z202</f>
        <v>1217.26</v>
      </c>
      <c r="AD202" s="8">
        <f t="shared" si="39"/>
        <v>0</v>
      </c>
    </row>
    <row r="203" spans="1:30" ht="17.25" customHeight="1" x14ac:dyDescent="0.3">
      <c r="A203" s="25"/>
      <c r="B203" s="294">
        <v>44972</v>
      </c>
      <c r="C203" s="263"/>
      <c r="D203" s="263" t="s">
        <v>473</v>
      </c>
      <c r="E203" s="263" t="s">
        <v>826</v>
      </c>
      <c r="F203" s="263"/>
      <c r="G203" s="240" t="s">
        <v>512</v>
      </c>
      <c r="H203" s="7" t="s">
        <v>827</v>
      </c>
      <c r="I203" s="282" t="s">
        <v>781</v>
      </c>
      <c r="J203" s="36">
        <v>1040.29</v>
      </c>
      <c r="K203" s="24">
        <v>0.25</v>
      </c>
      <c r="M203" s="285"/>
      <c r="N203" s="285"/>
      <c r="O203" s="285"/>
      <c r="P203" s="285"/>
      <c r="Q203" s="285"/>
      <c r="R203" s="26"/>
      <c r="S203" s="26"/>
      <c r="T203" s="26"/>
      <c r="U203" s="26"/>
      <c r="V203" s="295">
        <f>$J203*$K203/12*10</f>
        <v>216.72708333333333</v>
      </c>
      <c r="W203" s="94">
        <f t="shared" si="46"/>
        <v>260.07249999999999</v>
      </c>
      <c r="X203" s="8">
        <f t="shared" si="46"/>
        <v>260.07249999999999</v>
      </c>
      <c r="Y203" s="8">
        <f t="shared" si="46"/>
        <v>260.07249999999999</v>
      </c>
      <c r="Z203" s="8">
        <f>$J203*$K203/12*2</f>
        <v>43.345416666666665</v>
      </c>
      <c r="AA203" s="8"/>
      <c r="AB203" s="8">
        <f t="shared" ref="AB203:AB219" si="49">R203+S203+T203+U203+V203+W203+X203+Y203+Z203</f>
        <v>1040.29</v>
      </c>
      <c r="AD203" s="8">
        <f t="shared" si="39"/>
        <v>0</v>
      </c>
    </row>
    <row r="204" spans="1:30" ht="17.25" customHeight="1" x14ac:dyDescent="0.3">
      <c r="A204" s="25"/>
      <c r="B204" s="294">
        <v>44972</v>
      </c>
      <c r="C204" s="263" t="s">
        <v>970</v>
      </c>
      <c r="D204" s="263" t="s">
        <v>473</v>
      </c>
      <c r="E204" s="263" t="s">
        <v>826</v>
      </c>
      <c r="F204" s="263"/>
      <c r="G204" s="240" t="s">
        <v>512</v>
      </c>
      <c r="H204" s="7" t="s">
        <v>828</v>
      </c>
      <c r="I204" s="282" t="s">
        <v>781</v>
      </c>
      <c r="J204" s="36">
        <v>1040.29</v>
      </c>
      <c r="K204" s="24">
        <v>0.25</v>
      </c>
      <c r="M204" s="285"/>
      <c r="N204" s="285"/>
      <c r="O204" s="285"/>
      <c r="P204" s="285"/>
      <c r="Q204" s="285"/>
      <c r="R204" s="26"/>
      <c r="S204" s="26"/>
      <c r="T204" s="26"/>
      <c r="U204" s="26"/>
      <c r="V204" s="295">
        <f t="shared" ref="V204:V218" si="50">$J204*$K204/12*10</f>
        <v>216.72708333333333</v>
      </c>
      <c r="W204" s="94">
        <f t="shared" si="46"/>
        <v>260.07249999999999</v>
      </c>
      <c r="X204" s="8">
        <f t="shared" si="46"/>
        <v>260.07249999999999</v>
      </c>
      <c r="Y204" s="8">
        <f t="shared" si="46"/>
        <v>260.07249999999999</v>
      </c>
      <c r="Z204" s="8">
        <f t="shared" ref="Z204:Z218" si="51">$J204*$K204/12*2</f>
        <v>43.345416666666665</v>
      </c>
      <c r="AA204" s="8"/>
      <c r="AB204" s="8">
        <f t="shared" si="49"/>
        <v>1040.29</v>
      </c>
      <c r="AD204" s="8">
        <f t="shared" si="39"/>
        <v>0</v>
      </c>
    </row>
    <row r="205" spans="1:30" ht="17.25" customHeight="1" x14ac:dyDescent="0.3">
      <c r="A205" s="25"/>
      <c r="B205" s="294">
        <v>44972</v>
      </c>
      <c r="C205" s="263" t="s">
        <v>970</v>
      </c>
      <c r="D205" s="263" t="s">
        <v>473</v>
      </c>
      <c r="E205" s="263" t="s">
        <v>826</v>
      </c>
      <c r="F205" s="263"/>
      <c r="G205" s="240" t="s">
        <v>512</v>
      </c>
      <c r="H205" s="7" t="s">
        <v>829</v>
      </c>
      <c r="I205" s="282" t="s">
        <v>830</v>
      </c>
      <c r="J205" s="36">
        <v>1043.71</v>
      </c>
      <c r="K205" s="24">
        <v>0.25</v>
      </c>
      <c r="M205" s="285"/>
      <c r="N205" s="285"/>
      <c r="O205" s="285"/>
      <c r="P205" s="285"/>
      <c r="Q205" s="285"/>
      <c r="R205" s="26"/>
      <c r="S205" s="26"/>
      <c r="T205" s="26"/>
      <c r="U205" s="26"/>
      <c r="V205" s="295">
        <f t="shared" si="50"/>
        <v>217.43958333333336</v>
      </c>
      <c r="W205" s="94">
        <f t="shared" si="46"/>
        <v>260.92750000000001</v>
      </c>
      <c r="X205" s="8">
        <f t="shared" si="46"/>
        <v>260.92750000000001</v>
      </c>
      <c r="Y205" s="8">
        <f t="shared" si="46"/>
        <v>260.92750000000001</v>
      </c>
      <c r="Z205" s="8">
        <f t="shared" si="51"/>
        <v>43.487916666666671</v>
      </c>
      <c r="AA205" s="8"/>
      <c r="AB205" s="8">
        <f t="shared" si="49"/>
        <v>1043.71</v>
      </c>
      <c r="AD205" s="8">
        <f t="shared" si="39"/>
        <v>0</v>
      </c>
    </row>
    <row r="206" spans="1:30" ht="17.25" customHeight="1" x14ac:dyDescent="0.3">
      <c r="A206" s="25"/>
      <c r="B206" s="294">
        <v>44972</v>
      </c>
      <c r="C206" s="263" t="s">
        <v>970</v>
      </c>
      <c r="D206" s="263" t="s">
        <v>473</v>
      </c>
      <c r="E206" s="263" t="s">
        <v>826</v>
      </c>
      <c r="F206" s="263"/>
      <c r="G206" s="240" t="s">
        <v>512</v>
      </c>
      <c r="H206" s="7" t="s">
        <v>831</v>
      </c>
      <c r="I206" s="282" t="s">
        <v>830</v>
      </c>
      <c r="J206" s="36">
        <v>1043.71</v>
      </c>
      <c r="K206" s="24">
        <v>0.25</v>
      </c>
      <c r="M206" s="285"/>
      <c r="N206" s="285"/>
      <c r="O206" s="285"/>
      <c r="P206" s="285"/>
      <c r="Q206" s="285"/>
      <c r="R206" s="26"/>
      <c r="S206" s="26"/>
      <c r="T206" s="26"/>
      <c r="U206" s="26"/>
      <c r="V206" s="295">
        <f t="shared" si="50"/>
        <v>217.43958333333336</v>
      </c>
      <c r="W206" s="94">
        <f t="shared" si="46"/>
        <v>260.92750000000001</v>
      </c>
      <c r="X206" s="8">
        <f t="shared" si="46"/>
        <v>260.92750000000001</v>
      </c>
      <c r="Y206" s="8">
        <f t="shared" si="46"/>
        <v>260.92750000000001</v>
      </c>
      <c r="Z206" s="8">
        <f t="shared" si="51"/>
        <v>43.487916666666671</v>
      </c>
      <c r="AA206" s="8"/>
      <c r="AB206" s="8">
        <f t="shared" si="49"/>
        <v>1043.71</v>
      </c>
      <c r="AD206" s="8">
        <f t="shared" si="39"/>
        <v>0</v>
      </c>
    </row>
    <row r="207" spans="1:30" ht="17.25" customHeight="1" x14ac:dyDescent="0.3">
      <c r="A207" s="25"/>
      <c r="B207" s="294">
        <v>44972</v>
      </c>
      <c r="C207" s="263" t="s">
        <v>970</v>
      </c>
      <c r="D207" s="263" t="s">
        <v>473</v>
      </c>
      <c r="E207" s="263" t="s">
        <v>826</v>
      </c>
      <c r="F207" s="263"/>
      <c r="G207" s="258" t="s">
        <v>512</v>
      </c>
      <c r="H207" s="7" t="s">
        <v>832</v>
      </c>
      <c r="I207" s="282" t="s">
        <v>830</v>
      </c>
      <c r="J207" s="36">
        <v>1043.71</v>
      </c>
      <c r="K207" s="24">
        <v>0.25</v>
      </c>
      <c r="M207" s="285"/>
      <c r="N207" s="285"/>
      <c r="O207" s="285"/>
      <c r="P207" s="285"/>
      <c r="Q207" s="285"/>
      <c r="R207" s="26"/>
      <c r="S207" s="26"/>
      <c r="T207" s="26"/>
      <c r="U207" s="26"/>
      <c r="V207" s="295">
        <f t="shared" si="50"/>
        <v>217.43958333333336</v>
      </c>
      <c r="W207" s="94">
        <f t="shared" ref="W207:Y222" si="52">$J207*$K207</f>
        <v>260.92750000000001</v>
      </c>
      <c r="X207" s="8">
        <f t="shared" si="52"/>
        <v>260.92750000000001</v>
      </c>
      <c r="Y207" s="8">
        <f t="shared" si="52"/>
        <v>260.92750000000001</v>
      </c>
      <c r="Z207" s="8">
        <f t="shared" si="51"/>
        <v>43.487916666666671</v>
      </c>
      <c r="AA207" s="8"/>
      <c r="AB207" s="8">
        <f t="shared" si="49"/>
        <v>1043.71</v>
      </c>
      <c r="AD207" s="8">
        <f t="shared" si="39"/>
        <v>0</v>
      </c>
    </row>
    <row r="208" spans="1:30" ht="17.25" customHeight="1" x14ac:dyDescent="0.3">
      <c r="A208" s="25"/>
      <c r="B208" s="294">
        <v>44972</v>
      </c>
      <c r="C208" s="263" t="s">
        <v>970</v>
      </c>
      <c r="D208" s="263" t="s">
        <v>473</v>
      </c>
      <c r="E208" s="263" t="s">
        <v>826</v>
      </c>
      <c r="F208" s="263"/>
      <c r="G208" s="258" t="s">
        <v>495</v>
      </c>
      <c r="H208" s="7" t="s">
        <v>833</v>
      </c>
      <c r="I208" s="282" t="s">
        <v>766</v>
      </c>
      <c r="J208" s="36">
        <v>252.61</v>
      </c>
      <c r="K208" s="24">
        <v>0.25</v>
      </c>
      <c r="M208" s="285"/>
      <c r="N208" s="285"/>
      <c r="O208" s="285"/>
      <c r="P208" s="285"/>
      <c r="Q208" s="285"/>
      <c r="R208" s="26"/>
      <c r="S208" s="26"/>
      <c r="T208" s="26"/>
      <c r="U208" s="26"/>
      <c r="V208" s="295">
        <f t="shared" si="50"/>
        <v>52.627083333333331</v>
      </c>
      <c r="W208" s="94">
        <f t="shared" si="52"/>
        <v>63.152500000000003</v>
      </c>
      <c r="X208" s="8">
        <f t="shared" si="52"/>
        <v>63.152500000000003</v>
      </c>
      <c r="Y208" s="8">
        <f t="shared" si="52"/>
        <v>63.152500000000003</v>
      </c>
      <c r="Z208" s="8">
        <f t="shared" si="51"/>
        <v>10.525416666666667</v>
      </c>
      <c r="AA208" s="8"/>
      <c r="AB208" s="8">
        <f t="shared" si="49"/>
        <v>252.61</v>
      </c>
      <c r="AD208" s="8">
        <f t="shared" si="39"/>
        <v>0</v>
      </c>
    </row>
    <row r="209" spans="1:30" ht="17.25" customHeight="1" x14ac:dyDescent="0.3">
      <c r="A209" s="25"/>
      <c r="B209" s="294">
        <v>44972</v>
      </c>
      <c r="C209" s="263" t="s">
        <v>970</v>
      </c>
      <c r="D209" s="263" t="s">
        <v>473</v>
      </c>
      <c r="E209" s="263" t="s">
        <v>826</v>
      </c>
      <c r="F209" s="263"/>
      <c r="G209" s="258" t="s">
        <v>495</v>
      </c>
      <c r="H209" s="7" t="s">
        <v>834</v>
      </c>
      <c r="I209" s="282" t="s">
        <v>766</v>
      </c>
      <c r="J209" s="36">
        <v>252.61</v>
      </c>
      <c r="K209" s="24">
        <v>0.25</v>
      </c>
      <c r="M209" s="285"/>
      <c r="N209" s="285"/>
      <c r="O209" s="285"/>
      <c r="P209" s="285"/>
      <c r="Q209" s="285"/>
      <c r="R209" s="26"/>
      <c r="S209" s="26"/>
      <c r="T209" s="26"/>
      <c r="U209" s="26"/>
      <c r="V209" s="295">
        <f t="shared" si="50"/>
        <v>52.627083333333331</v>
      </c>
      <c r="W209" s="94">
        <f t="shared" si="52"/>
        <v>63.152500000000003</v>
      </c>
      <c r="X209" s="8">
        <f t="shared" si="52"/>
        <v>63.152500000000003</v>
      </c>
      <c r="Y209" s="8">
        <f t="shared" si="52"/>
        <v>63.152500000000003</v>
      </c>
      <c r="Z209" s="8">
        <f t="shared" si="51"/>
        <v>10.525416666666667</v>
      </c>
      <c r="AA209" s="8"/>
      <c r="AB209" s="8">
        <f t="shared" si="49"/>
        <v>252.61</v>
      </c>
      <c r="AD209" s="8">
        <f t="shared" si="39"/>
        <v>0</v>
      </c>
    </row>
    <row r="210" spans="1:30" ht="17.25" customHeight="1" x14ac:dyDescent="0.3">
      <c r="A210" s="25"/>
      <c r="B210" s="294">
        <v>44972</v>
      </c>
      <c r="C210" s="263" t="s">
        <v>970</v>
      </c>
      <c r="D210" s="263" t="s">
        <v>473</v>
      </c>
      <c r="E210" s="263" t="s">
        <v>826</v>
      </c>
      <c r="F210" s="263"/>
      <c r="G210" s="258" t="s">
        <v>495</v>
      </c>
      <c r="H210" s="7" t="s">
        <v>835</v>
      </c>
      <c r="I210" s="282" t="s">
        <v>766</v>
      </c>
      <c r="J210" s="36">
        <v>252.61</v>
      </c>
      <c r="K210" s="24">
        <v>0.25</v>
      </c>
      <c r="M210" s="285"/>
      <c r="N210" s="285"/>
      <c r="O210" s="285"/>
      <c r="P210" s="285"/>
      <c r="Q210" s="285"/>
      <c r="R210" s="26"/>
      <c r="S210" s="26"/>
      <c r="T210" s="26"/>
      <c r="U210" s="26"/>
      <c r="V210" s="295">
        <f t="shared" si="50"/>
        <v>52.627083333333331</v>
      </c>
      <c r="W210" s="94">
        <f t="shared" si="52"/>
        <v>63.152500000000003</v>
      </c>
      <c r="X210" s="8">
        <f t="shared" si="52"/>
        <v>63.152500000000003</v>
      </c>
      <c r="Y210" s="8">
        <f t="shared" si="52"/>
        <v>63.152500000000003</v>
      </c>
      <c r="Z210" s="8">
        <f t="shared" si="51"/>
        <v>10.525416666666667</v>
      </c>
      <c r="AA210" s="8"/>
      <c r="AB210" s="8">
        <f t="shared" si="49"/>
        <v>252.61</v>
      </c>
      <c r="AD210" s="8">
        <f t="shared" si="39"/>
        <v>0</v>
      </c>
    </row>
    <row r="211" spans="1:30" ht="17.25" customHeight="1" x14ac:dyDescent="0.3">
      <c r="A211" s="25"/>
      <c r="B211" s="294">
        <v>44972</v>
      </c>
      <c r="C211" s="263" t="s">
        <v>970</v>
      </c>
      <c r="D211" s="263" t="s">
        <v>473</v>
      </c>
      <c r="E211" s="263" t="s">
        <v>826</v>
      </c>
      <c r="F211" s="263"/>
      <c r="G211" s="258" t="s">
        <v>495</v>
      </c>
      <c r="H211" s="7" t="s">
        <v>836</v>
      </c>
      <c r="I211" s="282" t="s">
        <v>766</v>
      </c>
      <c r="J211" s="36">
        <v>252.61</v>
      </c>
      <c r="K211" s="24">
        <v>0.25</v>
      </c>
      <c r="M211" s="285"/>
      <c r="N211" s="285"/>
      <c r="O211" s="285"/>
      <c r="P211" s="285"/>
      <c r="Q211" s="285"/>
      <c r="R211" s="26"/>
      <c r="S211" s="26"/>
      <c r="T211" s="26"/>
      <c r="U211" s="26"/>
      <c r="V211" s="295">
        <f t="shared" si="50"/>
        <v>52.627083333333331</v>
      </c>
      <c r="W211" s="94">
        <f t="shared" si="52"/>
        <v>63.152500000000003</v>
      </c>
      <c r="X211" s="8">
        <f t="shared" si="52"/>
        <v>63.152500000000003</v>
      </c>
      <c r="Y211" s="8">
        <f t="shared" si="52"/>
        <v>63.152500000000003</v>
      </c>
      <c r="Z211" s="8">
        <f t="shared" si="51"/>
        <v>10.525416666666667</v>
      </c>
      <c r="AA211" s="8"/>
      <c r="AB211" s="8">
        <f t="shared" si="49"/>
        <v>252.61</v>
      </c>
      <c r="AD211" s="8">
        <f t="shared" si="39"/>
        <v>0</v>
      </c>
    </row>
    <row r="212" spans="1:30" ht="17.25" customHeight="1" x14ac:dyDescent="0.3">
      <c r="A212" s="25"/>
      <c r="B212" s="294">
        <v>44972</v>
      </c>
      <c r="C212" s="263" t="s">
        <v>970</v>
      </c>
      <c r="D212" s="263" t="s">
        <v>473</v>
      </c>
      <c r="E212" s="263" t="s">
        <v>826</v>
      </c>
      <c r="F212" s="263"/>
      <c r="G212" s="258" t="s">
        <v>495</v>
      </c>
      <c r="H212" s="7" t="s">
        <v>837</v>
      </c>
      <c r="I212" s="282" t="s">
        <v>766</v>
      </c>
      <c r="J212" s="36">
        <v>252.61</v>
      </c>
      <c r="K212" s="24">
        <v>0.25</v>
      </c>
      <c r="M212" s="285"/>
      <c r="N212" s="285"/>
      <c r="O212" s="285"/>
      <c r="P212" s="285"/>
      <c r="Q212" s="285"/>
      <c r="R212" s="26"/>
      <c r="S212" s="26"/>
      <c r="T212" s="26"/>
      <c r="U212" s="26"/>
      <c r="V212" s="295">
        <f t="shared" si="50"/>
        <v>52.627083333333331</v>
      </c>
      <c r="W212" s="94">
        <f t="shared" si="52"/>
        <v>63.152500000000003</v>
      </c>
      <c r="X212" s="8">
        <f t="shared" si="52"/>
        <v>63.152500000000003</v>
      </c>
      <c r="Y212" s="8">
        <f t="shared" si="52"/>
        <v>63.152500000000003</v>
      </c>
      <c r="Z212" s="8">
        <f t="shared" si="51"/>
        <v>10.525416666666667</v>
      </c>
      <c r="AA212" s="8"/>
      <c r="AB212" s="8">
        <f t="shared" si="49"/>
        <v>252.61</v>
      </c>
      <c r="AD212" s="8">
        <f t="shared" si="39"/>
        <v>0</v>
      </c>
    </row>
    <row r="213" spans="1:30" ht="17.25" customHeight="1" x14ac:dyDescent="0.3">
      <c r="A213" s="25"/>
      <c r="B213" s="294">
        <v>44972</v>
      </c>
      <c r="C213" s="263"/>
      <c r="D213" s="263" t="s">
        <v>473</v>
      </c>
      <c r="E213" s="263" t="s">
        <v>838</v>
      </c>
      <c r="F213" s="263"/>
      <c r="G213" s="258" t="s">
        <v>533</v>
      </c>
      <c r="H213" s="7" t="s">
        <v>839</v>
      </c>
      <c r="I213" s="282" t="s">
        <v>840</v>
      </c>
      <c r="J213" s="36">
        <v>152.12</v>
      </c>
      <c r="K213" s="24">
        <v>0.25</v>
      </c>
      <c r="M213" s="285"/>
      <c r="N213" s="285"/>
      <c r="O213" s="285"/>
      <c r="P213" s="285"/>
      <c r="Q213" s="285"/>
      <c r="R213" s="26"/>
      <c r="S213" s="26"/>
      <c r="T213" s="26"/>
      <c r="U213" s="26"/>
      <c r="V213" s="295">
        <f t="shared" si="50"/>
        <v>31.69166666666667</v>
      </c>
      <c r="W213" s="94">
        <f t="shared" si="52"/>
        <v>38.03</v>
      </c>
      <c r="X213" s="8">
        <f t="shared" si="52"/>
        <v>38.03</v>
      </c>
      <c r="Y213" s="8">
        <f t="shared" si="52"/>
        <v>38.03</v>
      </c>
      <c r="Z213" s="8">
        <f t="shared" si="51"/>
        <v>6.3383333333333338</v>
      </c>
      <c r="AA213" s="8"/>
      <c r="AB213" s="8">
        <f t="shared" si="49"/>
        <v>152.12</v>
      </c>
      <c r="AD213" s="8">
        <f t="shared" si="39"/>
        <v>0</v>
      </c>
    </row>
    <row r="214" spans="1:30" ht="17.25" customHeight="1" x14ac:dyDescent="0.3">
      <c r="A214" s="25"/>
      <c r="B214" s="294">
        <v>44972</v>
      </c>
      <c r="C214" s="263"/>
      <c r="D214" s="263" t="s">
        <v>473</v>
      </c>
      <c r="E214" s="263" t="s">
        <v>838</v>
      </c>
      <c r="F214" s="263"/>
      <c r="G214" s="258" t="s">
        <v>533</v>
      </c>
      <c r="H214" s="7" t="s">
        <v>841</v>
      </c>
      <c r="I214" s="282" t="s">
        <v>840</v>
      </c>
      <c r="J214" s="36">
        <v>152.12</v>
      </c>
      <c r="K214" s="24">
        <v>0.25</v>
      </c>
      <c r="M214" s="285"/>
      <c r="N214" s="285"/>
      <c r="O214" s="285"/>
      <c r="P214" s="285"/>
      <c r="Q214" s="285"/>
      <c r="R214" s="26"/>
      <c r="S214" s="26"/>
      <c r="T214" s="26"/>
      <c r="U214" s="26"/>
      <c r="V214" s="295">
        <f t="shared" si="50"/>
        <v>31.69166666666667</v>
      </c>
      <c r="W214" s="94">
        <f t="shared" si="52"/>
        <v>38.03</v>
      </c>
      <c r="X214" s="8">
        <f t="shared" si="52"/>
        <v>38.03</v>
      </c>
      <c r="Y214" s="8">
        <f t="shared" si="52"/>
        <v>38.03</v>
      </c>
      <c r="Z214" s="8">
        <f t="shared" si="51"/>
        <v>6.3383333333333338</v>
      </c>
      <c r="AA214" s="8"/>
      <c r="AB214" s="8">
        <f t="shared" si="49"/>
        <v>152.12</v>
      </c>
      <c r="AD214" s="8">
        <f t="shared" si="39"/>
        <v>0</v>
      </c>
    </row>
    <row r="215" spans="1:30" ht="17.25" customHeight="1" x14ac:dyDescent="0.3">
      <c r="A215" s="25"/>
      <c r="B215" s="294">
        <v>44972</v>
      </c>
      <c r="C215" s="263"/>
      <c r="D215" s="263" t="s">
        <v>473</v>
      </c>
      <c r="E215" s="263" t="s">
        <v>838</v>
      </c>
      <c r="F215" s="263"/>
      <c r="G215" s="258" t="s">
        <v>533</v>
      </c>
      <c r="H215" s="7" t="s">
        <v>842</v>
      </c>
      <c r="I215" s="282" t="s">
        <v>840</v>
      </c>
      <c r="J215" s="36">
        <v>152.12</v>
      </c>
      <c r="K215" s="24">
        <v>0.25</v>
      </c>
      <c r="M215" s="285"/>
      <c r="N215" s="285"/>
      <c r="O215" s="285"/>
      <c r="P215" s="285"/>
      <c r="Q215" s="285"/>
      <c r="R215" s="26"/>
      <c r="S215" s="26"/>
      <c r="T215" s="26"/>
      <c r="U215" s="26"/>
      <c r="V215" s="295">
        <f t="shared" si="50"/>
        <v>31.69166666666667</v>
      </c>
      <c r="W215" s="94">
        <f t="shared" si="52"/>
        <v>38.03</v>
      </c>
      <c r="X215" s="8">
        <f t="shared" si="52"/>
        <v>38.03</v>
      </c>
      <c r="Y215" s="8">
        <f t="shared" si="52"/>
        <v>38.03</v>
      </c>
      <c r="Z215" s="8">
        <f t="shared" si="51"/>
        <v>6.3383333333333338</v>
      </c>
      <c r="AA215" s="8"/>
      <c r="AB215" s="8">
        <f t="shared" si="49"/>
        <v>152.12</v>
      </c>
      <c r="AD215" s="8">
        <f t="shared" si="39"/>
        <v>0</v>
      </c>
    </row>
    <row r="216" spans="1:30" ht="17.25" customHeight="1" x14ac:dyDescent="0.3">
      <c r="A216" s="25"/>
      <c r="B216" s="294">
        <v>44972</v>
      </c>
      <c r="C216" s="263"/>
      <c r="D216" s="263" t="s">
        <v>473</v>
      </c>
      <c r="E216" s="263" t="s">
        <v>838</v>
      </c>
      <c r="F216" s="263"/>
      <c r="G216" s="258" t="s">
        <v>533</v>
      </c>
      <c r="H216" s="7" t="s">
        <v>843</v>
      </c>
      <c r="I216" s="282" t="s">
        <v>840</v>
      </c>
      <c r="J216" s="36">
        <v>152.12</v>
      </c>
      <c r="K216" s="24">
        <v>0.25</v>
      </c>
      <c r="M216" s="285"/>
      <c r="N216" s="285"/>
      <c r="O216" s="285"/>
      <c r="P216" s="285"/>
      <c r="Q216" s="285"/>
      <c r="R216" s="26"/>
      <c r="S216" s="26"/>
      <c r="T216" s="26"/>
      <c r="U216" s="26"/>
      <c r="V216" s="295">
        <f t="shared" si="50"/>
        <v>31.69166666666667</v>
      </c>
      <c r="W216" s="94">
        <f t="shared" si="52"/>
        <v>38.03</v>
      </c>
      <c r="X216" s="8">
        <f t="shared" si="52"/>
        <v>38.03</v>
      </c>
      <c r="Y216" s="8">
        <f t="shared" si="52"/>
        <v>38.03</v>
      </c>
      <c r="Z216" s="8">
        <f t="shared" si="51"/>
        <v>6.3383333333333338</v>
      </c>
      <c r="AA216" s="8"/>
      <c r="AB216" s="8">
        <f t="shared" si="49"/>
        <v>152.12</v>
      </c>
      <c r="AD216" s="8">
        <f t="shared" si="39"/>
        <v>0</v>
      </c>
    </row>
    <row r="217" spans="1:30" ht="17.25" customHeight="1" x14ac:dyDescent="0.3">
      <c r="A217" s="25"/>
      <c r="B217" s="294">
        <v>44972</v>
      </c>
      <c r="C217" s="263"/>
      <c r="D217" s="263" t="s">
        <v>473</v>
      </c>
      <c r="E217" s="263" t="s">
        <v>838</v>
      </c>
      <c r="F217" s="263"/>
      <c r="G217" s="258" t="s">
        <v>533</v>
      </c>
      <c r="H217" s="7" t="s">
        <v>844</v>
      </c>
      <c r="I217" s="282" t="s">
        <v>840</v>
      </c>
      <c r="J217" s="36">
        <v>152.12</v>
      </c>
      <c r="K217" s="24">
        <v>0.25</v>
      </c>
      <c r="M217" s="285"/>
      <c r="N217" s="285"/>
      <c r="O217" s="285"/>
      <c r="P217" s="285"/>
      <c r="Q217" s="285"/>
      <c r="R217" s="26"/>
      <c r="S217" s="26"/>
      <c r="T217" s="26"/>
      <c r="U217" s="26"/>
      <c r="V217" s="295">
        <f t="shared" si="50"/>
        <v>31.69166666666667</v>
      </c>
      <c r="W217" s="94">
        <f t="shared" si="52"/>
        <v>38.03</v>
      </c>
      <c r="X217" s="8">
        <f t="shared" si="52"/>
        <v>38.03</v>
      </c>
      <c r="Y217" s="8">
        <f t="shared" si="52"/>
        <v>38.03</v>
      </c>
      <c r="Z217" s="8">
        <f t="shared" si="51"/>
        <v>6.3383333333333338</v>
      </c>
      <c r="AA217" s="8"/>
      <c r="AB217" s="8">
        <f t="shared" si="49"/>
        <v>152.12</v>
      </c>
      <c r="AD217" s="8">
        <f t="shared" si="39"/>
        <v>0</v>
      </c>
    </row>
    <row r="218" spans="1:30" ht="17.25" customHeight="1" x14ac:dyDescent="0.3">
      <c r="A218" s="25"/>
      <c r="B218" s="294">
        <v>44972</v>
      </c>
      <c r="C218" s="263"/>
      <c r="D218" s="263" t="s">
        <v>473</v>
      </c>
      <c r="E218" s="263" t="s">
        <v>838</v>
      </c>
      <c r="F218" s="263"/>
      <c r="G218" s="258" t="s">
        <v>529</v>
      </c>
      <c r="H218" s="7" t="s">
        <v>845</v>
      </c>
      <c r="I218" s="282" t="s">
        <v>846</v>
      </c>
      <c r="J218" s="36">
        <v>187.22</v>
      </c>
      <c r="K218" s="24">
        <v>0.25</v>
      </c>
      <c r="M218" s="285"/>
      <c r="N218" s="285"/>
      <c r="O218" s="285"/>
      <c r="P218" s="285"/>
      <c r="Q218" s="285"/>
      <c r="R218" s="26"/>
      <c r="S218" s="26"/>
      <c r="T218" s="26"/>
      <c r="U218" s="26"/>
      <c r="V218" s="295">
        <f t="shared" si="50"/>
        <v>39.004166666666663</v>
      </c>
      <c r="W218" s="94">
        <f t="shared" si="52"/>
        <v>46.805</v>
      </c>
      <c r="X218" s="8">
        <f t="shared" si="52"/>
        <v>46.805</v>
      </c>
      <c r="Y218" s="8">
        <f t="shared" si="52"/>
        <v>46.805</v>
      </c>
      <c r="Z218" s="8">
        <f t="shared" si="51"/>
        <v>7.8008333333333333</v>
      </c>
      <c r="AA218" s="8"/>
      <c r="AB218" s="8">
        <f t="shared" si="49"/>
        <v>187.22000000000003</v>
      </c>
      <c r="AD218" s="8">
        <f t="shared" si="39"/>
        <v>0</v>
      </c>
    </row>
    <row r="219" spans="1:30" ht="17.25" customHeight="1" x14ac:dyDescent="0.3">
      <c r="A219" s="25"/>
      <c r="B219" s="294">
        <v>45007</v>
      </c>
      <c r="C219" s="263"/>
      <c r="D219" s="263" t="s">
        <v>819</v>
      </c>
      <c r="E219" s="263" t="s">
        <v>847</v>
      </c>
      <c r="F219" s="263"/>
      <c r="G219" s="258" t="s">
        <v>512</v>
      </c>
      <c r="H219" s="321" t="s">
        <v>848</v>
      </c>
      <c r="I219" s="282" t="s">
        <v>849</v>
      </c>
      <c r="J219" s="36">
        <v>606.02</v>
      </c>
      <c r="K219" s="24">
        <v>0.25</v>
      </c>
      <c r="M219" s="285"/>
      <c r="N219" s="285"/>
      <c r="O219" s="285"/>
      <c r="P219" s="285"/>
      <c r="Q219" s="285"/>
      <c r="R219" s="26"/>
      <c r="S219" s="26"/>
      <c r="T219" s="26"/>
      <c r="U219" s="26"/>
      <c r="V219" s="295">
        <f>$J219*$K219/12*9</f>
        <v>113.62875</v>
      </c>
      <c r="W219" s="94">
        <f t="shared" si="52"/>
        <v>151.505</v>
      </c>
      <c r="X219" s="8">
        <f t="shared" si="52"/>
        <v>151.505</v>
      </c>
      <c r="Y219" s="8">
        <f t="shared" si="52"/>
        <v>151.505</v>
      </c>
      <c r="Z219" s="8">
        <f>$J219*$K219/12*3</f>
        <v>37.876249999999999</v>
      </c>
      <c r="AA219" s="8"/>
      <c r="AB219" s="8">
        <f t="shared" si="49"/>
        <v>606.02</v>
      </c>
      <c r="AD219" s="8">
        <f t="shared" si="39"/>
        <v>0</v>
      </c>
    </row>
    <row r="220" spans="1:30" ht="17.25" customHeight="1" x14ac:dyDescent="0.3">
      <c r="A220" s="25"/>
      <c r="B220" s="294">
        <v>45044</v>
      </c>
      <c r="C220" s="263"/>
      <c r="D220" s="263" t="s">
        <v>473</v>
      </c>
      <c r="E220" s="263" t="s">
        <v>850</v>
      </c>
      <c r="F220" s="263"/>
      <c r="G220" s="240" t="s">
        <v>495</v>
      </c>
      <c r="H220" s="7" t="s">
        <v>851</v>
      </c>
      <c r="I220" s="282" t="s">
        <v>852</v>
      </c>
      <c r="J220" s="36">
        <v>229.73</v>
      </c>
      <c r="K220" s="24">
        <v>0.25</v>
      </c>
      <c r="M220" s="285"/>
      <c r="N220" s="285"/>
      <c r="O220" s="285"/>
      <c r="P220" s="285"/>
      <c r="Q220" s="285"/>
      <c r="R220" s="26"/>
      <c r="S220" s="26"/>
      <c r="T220" s="26"/>
      <c r="U220" s="26"/>
      <c r="V220" s="295">
        <f>$J220*$K220/12*8</f>
        <v>38.288333333333334</v>
      </c>
      <c r="W220" s="94">
        <f t="shared" si="52"/>
        <v>57.432499999999997</v>
      </c>
      <c r="X220" s="8">
        <f t="shared" si="52"/>
        <v>57.432499999999997</v>
      </c>
      <c r="Y220" s="8">
        <f t="shared" si="52"/>
        <v>57.432499999999997</v>
      </c>
      <c r="Z220" s="8">
        <f>$J220*$K220/12*4</f>
        <v>19.144166666666667</v>
      </c>
      <c r="AA220" s="8"/>
      <c r="AB220" s="8">
        <f>R220+S220+T220+U220+V220+W220+X220+Y220+Z220</f>
        <v>229.73000000000002</v>
      </c>
      <c r="AD220" s="8">
        <f t="shared" si="39"/>
        <v>0</v>
      </c>
    </row>
    <row r="221" spans="1:30" ht="17.25" customHeight="1" x14ac:dyDescent="0.3">
      <c r="A221" s="25"/>
      <c r="B221" s="294">
        <v>45044</v>
      </c>
      <c r="C221" s="263"/>
      <c r="D221" s="263" t="s">
        <v>473</v>
      </c>
      <c r="E221" s="263" t="s">
        <v>850</v>
      </c>
      <c r="F221" s="263"/>
      <c r="G221" s="240" t="s">
        <v>495</v>
      </c>
      <c r="H221" s="7" t="s">
        <v>853</v>
      </c>
      <c r="I221" s="282" t="s">
        <v>852</v>
      </c>
      <c r="J221" s="36">
        <v>229.73</v>
      </c>
      <c r="K221" s="24">
        <v>0.25</v>
      </c>
      <c r="M221" s="285"/>
      <c r="N221" s="285"/>
      <c r="O221" s="285"/>
      <c r="P221" s="285"/>
      <c r="Q221" s="285"/>
      <c r="R221" s="26"/>
      <c r="S221" s="26"/>
      <c r="T221" s="26"/>
      <c r="U221" s="26"/>
      <c r="V221" s="295">
        <f t="shared" ref="V221:V227" si="53">$J221*$K221/12*8</f>
        <v>38.288333333333334</v>
      </c>
      <c r="W221" s="94">
        <f t="shared" si="52"/>
        <v>57.432499999999997</v>
      </c>
      <c r="X221" s="8">
        <f t="shared" si="52"/>
        <v>57.432499999999997</v>
      </c>
      <c r="Y221" s="8">
        <f t="shared" si="52"/>
        <v>57.432499999999997</v>
      </c>
      <c r="Z221" s="8">
        <f t="shared" ref="Z221:Z228" si="54">$J221*$K221/12*4</f>
        <v>19.144166666666667</v>
      </c>
      <c r="AA221" s="8"/>
      <c r="AB221" s="8">
        <f t="shared" ref="AB221:AB267" si="55">R221+S221+T221+U221+V221+W221+X221+Y221+Z221</f>
        <v>229.73000000000002</v>
      </c>
      <c r="AD221" s="8">
        <f t="shared" si="39"/>
        <v>0</v>
      </c>
    </row>
    <row r="222" spans="1:30" ht="17.25" customHeight="1" x14ac:dyDescent="0.3">
      <c r="A222" s="25"/>
      <c r="B222" s="294">
        <v>45044</v>
      </c>
      <c r="C222" s="263"/>
      <c r="D222" s="263" t="s">
        <v>473</v>
      </c>
      <c r="E222" s="263" t="s">
        <v>850</v>
      </c>
      <c r="F222" s="263"/>
      <c r="G222" s="240" t="s">
        <v>495</v>
      </c>
      <c r="H222" s="7" t="s">
        <v>854</v>
      </c>
      <c r="I222" s="282" t="s">
        <v>852</v>
      </c>
      <c r="J222" s="36">
        <v>229.73</v>
      </c>
      <c r="K222" s="24">
        <v>0.25</v>
      </c>
      <c r="M222" s="285"/>
      <c r="N222" s="285"/>
      <c r="O222" s="285"/>
      <c r="P222" s="285"/>
      <c r="Q222" s="285"/>
      <c r="R222" s="26"/>
      <c r="S222" s="26"/>
      <c r="T222" s="26"/>
      <c r="U222" s="26"/>
      <c r="V222" s="295">
        <f t="shared" si="53"/>
        <v>38.288333333333334</v>
      </c>
      <c r="W222" s="94">
        <f t="shared" si="52"/>
        <v>57.432499999999997</v>
      </c>
      <c r="X222" s="8">
        <f t="shared" si="52"/>
        <v>57.432499999999997</v>
      </c>
      <c r="Y222" s="8">
        <f t="shared" si="52"/>
        <v>57.432499999999997</v>
      </c>
      <c r="Z222" s="8">
        <f t="shared" si="54"/>
        <v>19.144166666666667</v>
      </c>
      <c r="AA222" s="8"/>
      <c r="AB222" s="8">
        <f t="shared" si="55"/>
        <v>229.73000000000002</v>
      </c>
      <c r="AD222" s="8">
        <f t="shared" si="39"/>
        <v>0</v>
      </c>
    </row>
    <row r="223" spans="1:30" ht="17.25" customHeight="1" x14ac:dyDescent="0.3">
      <c r="A223" s="25"/>
      <c r="B223" s="294">
        <v>45044</v>
      </c>
      <c r="C223" s="263"/>
      <c r="D223" s="263" t="s">
        <v>473</v>
      </c>
      <c r="E223" s="263" t="s">
        <v>850</v>
      </c>
      <c r="F223" s="263"/>
      <c r="G223" s="240" t="s">
        <v>495</v>
      </c>
      <c r="H223" s="7" t="s">
        <v>855</v>
      </c>
      <c r="I223" s="282" t="s">
        <v>852</v>
      </c>
      <c r="J223" s="36">
        <v>229.73</v>
      </c>
      <c r="K223" s="24">
        <v>0.25</v>
      </c>
      <c r="M223" s="285"/>
      <c r="N223" s="285"/>
      <c r="O223" s="285"/>
      <c r="P223" s="285"/>
      <c r="Q223" s="285"/>
      <c r="R223" s="26"/>
      <c r="S223" s="26"/>
      <c r="T223" s="26"/>
      <c r="U223" s="26"/>
      <c r="V223" s="295">
        <f t="shared" si="53"/>
        <v>38.288333333333334</v>
      </c>
      <c r="W223" s="94">
        <f t="shared" ref="W223:Y238" si="56">$J223*$K223</f>
        <v>57.432499999999997</v>
      </c>
      <c r="X223" s="8">
        <f t="shared" si="56"/>
        <v>57.432499999999997</v>
      </c>
      <c r="Y223" s="8">
        <f t="shared" si="56"/>
        <v>57.432499999999997</v>
      </c>
      <c r="Z223" s="8">
        <f t="shared" si="54"/>
        <v>19.144166666666667</v>
      </c>
      <c r="AA223" s="8"/>
      <c r="AB223" s="8">
        <f t="shared" si="55"/>
        <v>229.73000000000002</v>
      </c>
      <c r="AD223" s="8">
        <f t="shared" si="39"/>
        <v>0</v>
      </c>
    </row>
    <row r="224" spans="1:30" ht="17.25" customHeight="1" x14ac:dyDescent="0.3">
      <c r="A224" s="25"/>
      <c r="B224" s="294">
        <v>45044</v>
      </c>
      <c r="C224" s="263"/>
      <c r="D224" s="263" t="s">
        <v>473</v>
      </c>
      <c r="E224" s="263" t="s">
        <v>850</v>
      </c>
      <c r="F224" s="263"/>
      <c r="G224" s="240" t="s">
        <v>495</v>
      </c>
      <c r="H224" s="7" t="s">
        <v>856</v>
      </c>
      <c r="I224" s="282" t="s">
        <v>852</v>
      </c>
      <c r="J224" s="36">
        <v>229.74</v>
      </c>
      <c r="K224" s="24">
        <v>0.25</v>
      </c>
      <c r="M224" s="285"/>
      <c r="N224" s="285"/>
      <c r="O224" s="285"/>
      <c r="P224" s="285"/>
      <c r="Q224" s="285"/>
      <c r="R224" s="26"/>
      <c r="S224" s="26"/>
      <c r="T224" s="26"/>
      <c r="U224" s="26"/>
      <c r="V224" s="295">
        <f t="shared" si="53"/>
        <v>38.29</v>
      </c>
      <c r="W224" s="94">
        <f t="shared" si="56"/>
        <v>57.435000000000002</v>
      </c>
      <c r="X224" s="8">
        <f t="shared" si="56"/>
        <v>57.435000000000002</v>
      </c>
      <c r="Y224" s="8">
        <f t="shared" si="56"/>
        <v>57.435000000000002</v>
      </c>
      <c r="Z224" s="8">
        <f t="shared" si="54"/>
        <v>19.145</v>
      </c>
      <c r="AA224" s="8"/>
      <c r="AB224" s="8">
        <f t="shared" si="55"/>
        <v>229.74</v>
      </c>
      <c r="AD224" s="8">
        <f t="shared" si="39"/>
        <v>0</v>
      </c>
    </row>
    <row r="225" spans="1:30" ht="17.25" customHeight="1" x14ac:dyDescent="0.3">
      <c r="A225" s="25"/>
      <c r="B225" s="294">
        <v>45044</v>
      </c>
      <c r="C225" s="263"/>
      <c r="D225" s="263" t="s">
        <v>473</v>
      </c>
      <c r="E225" s="263" t="s">
        <v>857</v>
      </c>
      <c r="F225" s="263"/>
      <c r="G225" s="263" t="s">
        <v>474</v>
      </c>
      <c r="H225" s="7" t="s">
        <v>858</v>
      </c>
      <c r="I225" s="282" t="s">
        <v>859</v>
      </c>
      <c r="J225" s="36">
        <v>825.65</v>
      </c>
      <c r="K225" s="24">
        <v>0.25</v>
      </c>
      <c r="M225" s="285"/>
      <c r="N225" s="285"/>
      <c r="O225" s="285"/>
      <c r="P225" s="285"/>
      <c r="Q225" s="285"/>
      <c r="R225" s="26"/>
      <c r="S225" s="26"/>
      <c r="T225" s="26"/>
      <c r="U225" s="26"/>
      <c r="V225" s="295">
        <f t="shared" si="53"/>
        <v>137.60833333333332</v>
      </c>
      <c r="W225" s="94">
        <f t="shared" si="56"/>
        <v>206.41249999999999</v>
      </c>
      <c r="X225" s="8">
        <f t="shared" si="56"/>
        <v>206.41249999999999</v>
      </c>
      <c r="Y225" s="8">
        <f t="shared" si="56"/>
        <v>206.41249999999999</v>
      </c>
      <c r="Z225" s="8">
        <f t="shared" si="54"/>
        <v>68.80416666666666</v>
      </c>
      <c r="AA225" s="8"/>
      <c r="AB225" s="8">
        <f t="shared" si="55"/>
        <v>825.65</v>
      </c>
      <c r="AD225" s="8">
        <f t="shared" ref="AD225:AD227" si="57">J225-AB225</f>
        <v>0</v>
      </c>
    </row>
    <row r="226" spans="1:30" ht="17.25" customHeight="1" x14ac:dyDescent="0.3">
      <c r="A226" s="25"/>
      <c r="B226" s="294">
        <v>45044</v>
      </c>
      <c r="C226" s="263"/>
      <c r="D226" s="263" t="s">
        <v>473</v>
      </c>
      <c r="E226" s="263" t="s">
        <v>857</v>
      </c>
      <c r="F226" s="263"/>
      <c r="G226" s="263" t="s">
        <v>474</v>
      </c>
      <c r="H226" s="7" t="s">
        <v>860</v>
      </c>
      <c r="I226" s="282" t="s">
        <v>859</v>
      </c>
      <c r="J226" s="36">
        <v>825.66</v>
      </c>
      <c r="K226" s="24">
        <v>0.25</v>
      </c>
      <c r="M226" s="285"/>
      <c r="N226" s="285"/>
      <c r="O226" s="285"/>
      <c r="P226" s="285"/>
      <c r="Q226" s="285"/>
      <c r="R226" s="26"/>
      <c r="S226" s="26"/>
      <c r="T226" s="26"/>
      <c r="U226" s="26"/>
      <c r="V226" s="295">
        <f t="shared" si="53"/>
        <v>137.60999999999999</v>
      </c>
      <c r="W226" s="94">
        <f t="shared" si="56"/>
        <v>206.41499999999999</v>
      </c>
      <c r="X226" s="8">
        <f t="shared" si="56"/>
        <v>206.41499999999999</v>
      </c>
      <c r="Y226" s="8">
        <f t="shared" si="56"/>
        <v>206.41499999999999</v>
      </c>
      <c r="Z226" s="8">
        <f t="shared" si="54"/>
        <v>68.804999999999993</v>
      </c>
      <c r="AA226" s="8"/>
      <c r="AB226" s="8">
        <f t="shared" si="55"/>
        <v>825.65999999999985</v>
      </c>
      <c r="AD226" s="8">
        <f t="shared" si="57"/>
        <v>0</v>
      </c>
    </row>
    <row r="227" spans="1:30" ht="17.25" customHeight="1" x14ac:dyDescent="0.3">
      <c r="A227" s="25"/>
      <c r="B227" s="294">
        <v>45044</v>
      </c>
      <c r="C227" s="263"/>
      <c r="D227" s="263" t="s">
        <v>473</v>
      </c>
      <c r="E227" s="263" t="s">
        <v>857</v>
      </c>
      <c r="F227" s="263"/>
      <c r="G227" s="263" t="s">
        <v>474</v>
      </c>
      <c r="H227" s="7" t="s">
        <v>861</v>
      </c>
      <c r="I227" s="282" t="s">
        <v>859</v>
      </c>
      <c r="J227" s="36">
        <v>825.66</v>
      </c>
      <c r="K227" s="24">
        <v>0.25</v>
      </c>
      <c r="M227" s="285"/>
      <c r="N227" s="285"/>
      <c r="O227" s="285"/>
      <c r="P227" s="285"/>
      <c r="Q227" s="285"/>
      <c r="R227" s="26"/>
      <c r="S227" s="26"/>
      <c r="T227" s="26"/>
      <c r="U227" s="26"/>
      <c r="V227" s="295">
        <f t="shared" si="53"/>
        <v>137.60999999999999</v>
      </c>
      <c r="W227" s="94">
        <f t="shared" si="56"/>
        <v>206.41499999999999</v>
      </c>
      <c r="X227" s="8">
        <f t="shared" si="56"/>
        <v>206.41499999999999</v>
      </c>
      <c r="Y227" s="8">
        <f t="shared" si="56"/>
        <v>206.41499999999999</v>
      </c>
      <c r="Z227" s="8">
        <f t="shared" si="54"/>
        <v>68.804999999999993</v>
      </c>
      <c r="AA227" s="8"/>
      <c r="AB227" s="8">
        <f t="shared" si="55"/>
        <v>825.65999999999985</v>
      </c>
      <c r="AD227" s="8">
        <f t="shared" si="57"/>
        <v>0</v>
      </c>
    </row>
    <row r="228" spans="1:30" ht="17.25" customHeight="1" x14ac:dyDescent="0.3">
      <c r="A228" s="25"/>
      <c r="B228" s="294">
        <v>45055</v>
      </c>
      <c r="C228" s="263"/>
      <c r="D228" s="263" t="s">
        <v>594</v>
      </c>
      <c r="E228" s="263" t="s">
        <v>862</v>
      </c>
      <c r="F228" s="263"/>
      <c r="G228" s="263" t="s">
        <v>512</v>
      </c>
      <c r="H228" s="321" t="s">
        <v>863</v>
      </c>
      <c r="I228" s="282" t="s">
        <v>864</v>
      </c>
      <c r="J228" s="36">
        <v>1040.29</v>
      </c>
      <c r="K228" s="24">
        <v>0.25</v>
      </c>
      <c r="M228" s="285"/>
      <c r="N228" s="285"/>
      <c r="O228" s="285"/>
      <c r="P228" s="285"/>
      <c r="Q228" s="285"/>
      <c r="R228" s="26"/>
      <c r="S228" s="26"/>
      <c r="T228" s="26"/>
      <c r="U228" s="26"/>
      <c r="V228" s="295">
        <f>$J228*$K228/12*8</f>
        <v>173.38166666666666</v>
      </c>
      <c r="W228" s="94">
        <f t="shared" si="56"/>
        <v>260.07249999999999</v>
      </c>
      <c r="X228" s="8">
        <f t="shared" si="56"/>
        <v>260.07249999999999</v>
      </c>
      <c r="Y228" s="8">
        <f t="shared" si="56"/>
        <v>260.07249999999999</v>
      </c>
      <c r="Z228" s="8">
        <f t="shared" si="54"/>
        <v>86.69083333333333</v>
      </c>
      <c r="AA228" s="8"/>
      <c r="AB228" s="8">
        <f t="shared" si="55"/>
        <v>1040.29</v>
      </c>
      <c r="AD228" s="8">
        <f>J228-AB228</f>
        <v>0</v>
      </c>
    </row>
    <row r="229" spans="1:30" ht="17.25" customHeight="1" x14ac:dyDescent="0.25">
      <c r="A229" s="25"/>
      <c r="B229" s="294">
        <v>45086</v>
      </c>
      <c r="C229" s="263"/>
      <c r="D229" s="263" t="s">
        <v>473</v>
      </c>
      <c r="E229" s="263" t="s">
        <v>865</v>
      </c>
      <c r="F229" s="263"/>
      <c r="G229" s="263" t="s">
        <v>529</v>
      </c>
      <c r="H229" s="7" t="s">
        <v>866</v>
      </c>
      <c r="I229" s="16" t="s">
        <v>867</v>
      </c>
      <c r="J229" s="36">
        <v>537.07000000000005</v>
      </c>
      <c r="K229" s="24">
        <v>0.25</v>
      </c>
      <c r="M229" s="285"/>
      <c r="N229" s="285"/>
      <c r="O229" s="285"/>
      <c r="P229" s="285"/>
      <c r="Q229" s="285"/>
      <c r="R229" s="26"/>
      <c r="S229" s="26"/>
      <c r="T229" s="26"/>
      <c r="U229" s="26"/>
      <c r="V229" s="295">
        <f>$J229*$K229/12*7</f>
        <v>78.322708333333338</v>
      </c>
      <c r="W229" s="94">
        <f>$J229*$K229</f>
        <v>134.26750000000001</v>
      </c>
      <c r="X229" s="8">
        <f t="shared" si="56"/>
        <v>134.26750000000001</v>
      </c>
      <c r="Y229" s="8">
        <f t="shared" si="56"/>
        <v>134.26750000000001</v>
      </c>
      <c r="Z229" s="8">
        <f>$J229*$K229/12*5</f>
        <v>55.944791666666667</v>
      </c>
      <c r="AA229" s="8"/>
      <c r="AB229" s="8">
        <f t="shared" si="55"/>
        <v>537.07000000000005</v>
      </c>
      <c r="AD229" s="8">
        <f t="shared" ref="AD229:AD289" si="58">J229-AB229</f>
        <v>0</v>
      </c>
    </row>
    <row r="230" spans="1:30" ht="17.25" customHeight="1" x14ac:dyDescent="0.3">
      <c r="A230" s="25"/>
      <c r="B230" s="294">
        <v>45086</v>
      </c>
      <c r="C230" s="263"/>
      <c r="D230" s="263" t="s">
        <v>473</v>
      </c>
      <c r="E230" s="263" t="s">
        <v>865</v>
      </c>
      <c r="F230" s="263"/>
      <c r="G230" s="263" t="s">
        <v>529</v>
      </c>
      <c r="H230" s="7" t="s">
        <v>868</v>
      </c>
      <c r="I230" s="282" t="s">
        <v>869</v>
      </c>
      <c r="J230" s="36">
        <v>1278.72</v>
      </c>
      <c r="K230" s="24">
        <v>0.25</v>
      </c>
      <c r="M230" s="285"/>
      <c r="N230" s="285"/>
      <c r="O230" s="285"/>
      <c r="P230" s="285"/>
      <c r="Q230" s="285"/>
      <c r="R230" s="26"/>
      <c r="S230" s="26"/>
      <c r="T230" s="26"/>
      <c r="U230" s="26"/>
      <c r="V230" s="295">
        <f t="shared" ref="V230:V241" si="59">$J230*$K230/12*7</f>
        <v>186.48000000000002</v>
      </c>
      <c r="W230" s="94">
        <f t="shared" ref="W230:Y265" si="60">$J230*$K230</f>
        <v>319.68</v>
      </c>
      <c r="X230" s="8">
        <f t="shared" si="56"/>
        <v>319.68</v>
      </c>
      <c r="Y230" s="8">
        <f t="shared" si="56"/>
        <v>319.68</v>
      </c>
      <c r="Z230" s="8">
        <f t="shared" ref="Z230:Z241" si="61">$J230*$K230/12*5</f>
        <v>133.19999999999999</v>
      </c>
      <c r="AA230" s="8"/>
      <c r="AB230" s="8">
        <f t="shared" si="55"/>
        <v>1278.72</v>
      </c>
      <c r="AD230" s="8">
        <f t="shared" si="58"/>
        <v>0</v>
      </c>
    </row>
    <row r="231" spans="1:30" ht="17.25" customHeight="1" x14ac:dyDescent="0.3">
      <c r="A231" s="25"/>
      <c r="B231" s="294">
        <v>45093</v>
      </c>
      <c r="C231" s="263"/>
      <c r="D231" s="263" t="s">
        <v>473</v>
      </c>
      <c r="E231" s="263" t="s">
        <v>870</v>
      </c>
      <c r="F231" s="263"/>
      <c r="G231" s="263" t="s">
        <v>512</v>
      </c>
      <c r="H231" s="7" t="s">
        <v>871</v>
      </c>
      <c r="I231" s="282" t="s">
        <v>872</v>
      </c>
      <c r="J231" s="36">
        <v>1299</v>
      </c>
      <c r="K231" s="24">
        <v>0.25</v>
      </c>
      <c r="M231" s="322"/>
      <c r="N231" s="322"/>
      <c r="O231" s="322"/>
      <c r="P231" s="322"/>
      <c r="Q231" s="322"/>
      <c r="R231" s="322"/>
      <c r="S231" s="322"/>
      <c r="T231" s="8"/>
      <c r="U231" s="8"/>
      <c r="V231" s="295">
        <f t="shared" si="59"/>
        <v>189.4375</v>
      </c>
      <c r="W231" s="94">
        <f>$J231*$K231</f>
        <v>324.75</v>
      </c>
      <c r="X231" s="8">
        <f t="shared" si="56"/>
        <v>324.75</v>
      </c>
      <c r="Y231" s="8">
        <f t="shared" si="56"/>
        <v>324.75</v>
      </c>
      <c r="Z231" s="8">
        <f t="shared" si="61"/>
        <v>135.3125</v>
      </c>
      <c r="AA231" s="8"/>
      <c r="AB231" s="8">
        <f t="shared" si="55"/>
        <v>1299</v>
      </c>
      <c r="AD231" s="8">
        <f t="shared" si="58"/>
        <v>0</v>
      </c>
    </row>
    <row r="232" spans="1:30" ht="17.25" customHeight="1" x14ac:dyDescent="0.3">
      <c r="A232" s="25"/>
      <c r="B232" s="294">
        <v>45093</v>
      </c>
      <c r="C232" s="263"/>
      <c r="D232" s="263" t="s">
        <v>473</v>
      </c>
      <c r="E232" s="263" t="s">
        <v>873</v>
      </c>
      <c r="F232" s="263"/>
      <c r="G232" s="263" t="s">
        <v>512</v>
      </c>
      <c r="H232" s="7" t="s">
        <v>874</v>
      </c>
      <c r="I232" s="282" t="s">
        <v>830</v>
      </c>
      <c r="J232" s="36">
        <v>958.95</v>
      </c>
      <c r="K232" s="24">
        <v>0.25</v>
      </c>
      <c r="M232" s="285"/>
      <c r="N232" s="285"/>
      <c r="O232" s="285"/>
      <c r="P232" s="285"/>
      <c r="Q232" s="285"/>
      <c r="R232" s="26"/>
      <c r="S232" s="26"/>
      <c r="T232" s="26"/>
      <c r="U232" s="26"/>
      <c r="V232" s="295">
        <f t="shared" si="59"/>
        <v>139.84687500000001</v>
      </c>
      <c r="W232" s="94">
        <f t="shared" si="60"/>
        <v>239.73750000000001</v>
      </c>
      <c r="X232" s="8">
        <f t="shared" si="56"/>
        <v>239.73750000000001</v>
      </c>
      <c r="Y232" s="8">
        <f t="shared" si="56"/>
        <v>239.73750000000001</v>
      </c>
      <c r="Z232" s="8">
        <f t="shared" si="61"/>
        <v>99.890625000000014</v>
      </c>
      <c r="AA232" s="8"/>
      <c r="AB232" s="8">
        <f t="shared" si="55"/>
        <v>958.95</v>
      </c>
      <c r="AD232" s="8">
        <f t="shared" si="58"/>
        <v>0</v>
      </c>
    </row>
    <row r="233" spans="1:30" ht="17.25" customHeight="1" x14ac:dyDescent="0.3">
      <c r="A233" s="25"/>
      <c r="B233" s="294">
        <v>45093</v>
      </c>
      <c r="C233" s="263"/>
      <c r="D233" s="263" t="s">
        <v>473</v>
      </c>
      <c r="E233" s="263" t="s">
        <v>873</v>
      </c>
      <c r="F233" s="263"/>
      <c r="G233" s="263" t="s">
        <v>512</v>
      </c>
      <c r="H233" s="7" t="s">
        <v>875</v>
      </c>
      <c r="I233" s="282" t="s">
        <v>830</v>
      </c>
      <c r="J233" s="36">
        <v>958.95</v>
      </c>
      <c r="K233" s="24">
        <v>0.25</v>
      </c>
      <c r="M233" s="285"/>
      <c r="N233" s="285"/>
      <c r="O233" s="285"/>
      <c r="P233" s="285"/>
      <c r="Q233" s="285"/>
      <c r="R233" s="26"/>
      <c r="S233" s="26"/>
      <c r="T233" s="26"/>
      <c r="U233" s="26"/>
      <c r="V233" s="295">
        <f t="shared" si="59"/>
        <v>139.84687500000001</v>
      </c>
      <c r="W233" s="94">
        <f t="shared" si="60"/>
        <v>239.73750000000001</v>
      </c>
      <c r="X233" s="8">
        <f t="shared" si="56"/>
        <v>239.73750000000001</v>
      </c>
      <c r="Y233" s="8">
        <f t="shared" si="56"/>
        <v>239.73750000000001</v>
      </c>
      <c r="Z233" s="8">
        <f t="shared" si="61"/>
        <v>99.890625000000014</v>
      </c>
      <c r="AA233" s="8"/>
      <c r="AB233" s="8">
        <f t="shared" si="55"/>
        <v>958.95</v>
      </c>
      <c r="AD233" s="8">
        <f t="shared" si="58"/>
        <v>0</v>
      </c>
    </row>
    <row r="234" spans="1:30" ht="17.25" customHeight="1" x14ac:dyDescent="0.3">
      <c r="A234" s="25"/>
      <c r="B234" s="294">
        <v>45093</v>
      </c>
      <c r="C234" s="263"/>
      <c r="D234" s="263" t="s">
        <v>473</v>
      </c>
      <c r="E234" s="263" t="s">
        <v>873</v>
      </c>
      <c r="F234" s="263"/>
      <c r="G234" s="263" t="s">
        <v>512</v>
      </c>
      <c r="H234" s="7" t="s">
        <v>876</v>
      </c>
      <c r="I234" s="282" t="s">
        <v>830</v>
      </c>
      <c r="J234" s="36">
        <v>958.95</v>
      </c>
      <c r="K234" s="24">
        <v>0.25</v>
      </c>
      <c r="M234" s="285"/>
      <c r="N234" s="285"/>
      <c r="O234" s="285"/>
      <c r="P234" s="285"/>
      <c r="Q234" s="285"/>
      <c r="R234" s="26"/>
      <c r="S234" s="26"/>
      <c r="T234" s="26"/>
      <c r="U234" s="26"/>
      <c r="V234" s="295">
        <f t="shared" si="59"/>
        <v>139.84687500000001</v>
      </c>
      <c r="W234" s="94">
        <f t="shared" si="60"/>
        <v>239.73750000000001</v>
      </c>
      <c r="X234" s="8">
        <f t="shared" si="56"/>
        <v>239.73750000000001</v>
      </c>
      <c r="Y234" s="8">
        <f t="shared" si="56"/>
        <v>239.73750000000001</v>
      </c>
      <c r="Z234" s="8">
        <f t="shared" si="61"/>
        <v>99.890625000000014</v>
      </c>
      <c r="AA234" s="8"/>
      <c r="AB234" s="8">
        <f t="shared" si="55"/>
        <v>958.95</v>
      </c>
      <c r="AD234" s="8">
        <f t="shared" si="58"/>
        <v>0</v>
      </c>
    </row>
    <row r="235" spans="1:30" ht="17.25" customHeight="1" x14ac:dyDescent="0.3">
      <c r="A235" s="25"/>
      <c r="B235" s="294">
        <v>45093</v>
      </c>
      <c r="C235" s="263"/>
      <c r="D235" s="263" t="s">
        <v>473</v>
      </c>
      <c r="E235" s="263" t="s">
        <v>873</v>
      </c>
      <c r="F235" s="263"/>
      <c r="G235" s="263" t="s">
        <v>512</v>
      </c>
      <c r="H235" s="7" t="s">
        <v>877</v>
      </c>
      <c r="I235" s="282" t="s">
        <v>830</v>
      </c>
      <c r="J235" s="36">
        <v>958.95</v>
      </c>
      <c r="K235" s="24">
        <v>0.25</v>
      </c>
      <c r="M235" s="285"/>
      <c r="N235" s="285"/>
      <c r="O235" s="285"/>
      <c r="P235" s="285"/>
      <c r="Q235" s="285"/>
      <c r="R235" s="26"/>
      <c r="S235" s="26"/>
      <c r="T235" s="26"/>
      <c r="U235" s="26"/>
      <c r="V235" s="295">
        <f t="shared" si="59"/>
        <v>139.84687500000001</v>
      </c>
      <c r="W235" s="94">
        <f t="shared" si="60"/>
        <v>239.73750000000001</v>
      </c>
      <c r="X235" s="8">
        <f t="shared" si="56"/>
        <v>239.73750000000001</v>
      </c>
      <c r="Y235" s="8">
        <f t="shared" si="56"/>
        <v>239.73750000000001</v>
      </c>
      <c r="Z235" s="8">
        <f t="shared" si="61"/>
        <v>99.890625000000014</v>
      </c>
      <c r="AA235" s="8"/>
      <c r="AB235" s="8">
        <f t="shared" si="55"/>
        <v>958.95</v>
      </c>
      <c r="AD235" s="8">
        <f t="shared" si="58"/>
        <v>0</v>
      </c>
    </row>
    <row r="236" spans="1:30" ht="17.25" customHeight="1" x14ac:dyDescent="0.3">
      <c r="A236" s="25"/>
      <c r="B236" s="294">
        <v>45093</v>
      </c>
      <c r="C236" s="263"/>
      <c r="D236" s="263" t="s">
        <v>473</v>
      </c>
      <c r="E236" s="263" t="s">
        <v>873</v>
      </c>
      <c r="F236" s="263"/>
      <c r="G236" s="263" t="s">
        <v>512</v>
      </c>
      <c r="H236" s="7" t="s">
        <v>878</v>
      </c>
      <c r="I236" s="282" t="s">
        <v>830</v>
      </c>
      <c r="J236" s="36">
        <v>958.95</v>
      </c>
      <c r="K236" s="24">
        <v>0.25</v>
      </c>
      <c r="M236" s="285"/>
      <c r="N236" s="285"/>
      <c r="O236" s="285"/>
      <c r="P236" s="285"/>
      <c r="Q236" s="285"/>
      <c r="R236" s="26"/>
      <c r="S236" s="26"/>
      <c r="T236" s="26"/>
      <c r="U236" s="26"/>
      <c r="V236" s="295">
        <f t="shared" si="59"/>
        <v>139.84687500000001</v>
      </c>
      <c r="W236" s="94">
        <f t="shared" si="60"/>
        <v>239.73750000000001</v>
      </c>
      <c r="X236" s="8">
        <f t="shared" si="56"/>
        <v>239.73750000000001</v>
      </c>
      <c r="Y236" s="8">
        <f t="shared" si="56"/>
        <v>239.73750000000001</v>
      </c>
      <c r="Z236" s="8">
        <f t="shared" si="61"/>
        <v>99.890625000000014</v>
      </c>
      <c r="AA236" s="8"/>
      <c r="AB236" s="8">
        <f t="shared" si="55"/>
        <v>958.95</v>
      </c>
      <c r="AD236" s="8">
        <f t="shared" si="58"/>
        <v>0</v>
      </c>
    </row>
    <row r="237" spans="1:30" ht="17.25" customHeight="1" x14ac:dyDescent="0.3">
      <c r="A237" s="25"/>
      <c r="B237" s="294">
        <v>45093</v>
      </c>
      <c r="C237" s="263"/>
      <c r="D237" s="263" t="s">
        <v>473</v>
      </c>
      <c r="E237" s="263" t="s">
        <v>873</v>
      </c>
      <c r="F237" s="263"/>
      <c r="G237" s="263" t="s">
        <v>512</v>
      </c>
      <c r="H237" s="7" t="s">
        <v>879</v>
      </c>
      <c r="I237" s="282" t="s">
        <v>830</v>
      </c>
      <c r="J237" s="36">
        <v>958.95</v>
      </c>
      <c r="K237" s="24">
        <v>0.25</v>
      </c>
      <c r="M237" s="285"/>
      <c r="N237" s="285"/>
      <c r="O237" s="285"/>
      <c r="P237" s="285"/>
      <c r="Q237" s="285"/>
      <c r="R237" s="26"/>
      <c r="S237" s="26"/>
      <c r="T237" s="26"/>
      <c r="U237" s="26"/>
      <c r="V237" s="295">
        <f t="shared" si="59"/>
        <v>139.84687500000001</v>
      </c>
      <c r="W237" s="94">
        <f t="shared" si="60"/>
        <v>239.73750000000001</v>
      </c>
      <c r="X237" s="8">
        <f t="shared" si="56"/>
        <v>239.73750000000001</v>
      </c>
      <c r="Y237" s="8">
        <f t="shared" si="56"/>
        <v>239.73750000000001</v>
      </c>
      <c r="Z237" s="8">
        <f t="shared" si="61"/>
        <v>99.890625000000014</v>
      </c>
      <c r="AA237" s="8"/>
      <c r="AB237" s="8">
        <f t="shared" si="55"/>
        <v>958.95</v>
      </c>
      <c r="AD237" s="8">
        <f t="shared" si="58"/>
        <v>0</v>
      </c>
    </row>
    <row r="238" spans="1:30" ht="17.25" customHeight="1" x14ac:dyDescent="0.3">
      <c r="A238" s="25"/>
      <c r="B238" s="294">
        <v>45093</v>
      </c>
      <c r="C238" s="263"/>
      <c r="D238" s="263" t="s">
        <v>473</v>
      </c>
      <c r="E238" s="263" t="s">
        <v>873</v>
      </c>
      <c r="F238" s="263"/>
      <c r="G238" s="263" t="s">
        <v>512</v>
      </c>
      <c r="H238" s="7" t="s">
        <v>880</v>
      </c>
      <c r="I238" s="282" t="s">
        <v>830</v>
      </c>
      <c r="J238" s="36">
        <v>958.95</v>
      </c>
      <c r="K238" s="24">
        <v>0.25</v>
      </c>
      <c r="M238" s="285"/>
      <c r="N238" s="285"/>
      <c r="O238" s="285"/>
      <c r="P238" s="285"/>
      <c r="Q238" s="285"/>
      <c r="R238" s="26"/>
      <c r="S238" s="26"/>
      <c r="T238" s="26"/>
      <c r="U238" s="26"/>
      <c r="V238" s="295">
        <f t="shared" si="59"/>
        <v>139.84687500000001</v>
      </c>
      <c r="W238" s="94">
        <f t="shared" si="60"/>
        <v>239.73750000000001</v>
      </c>
      <c r="X238" s="8">
        <f t="shared" si="56"/>
        <v>239.73750000000001</v>
      </c>
      <c r="Y238" s="8">
        <f t="shared" si="56"/>
        <v>239.73750000000001</v>
      </c>
      <c r="Z238" s="8">
        <f t="shared" si="61"/>
        <v>99.890625000000014</v>
      </c>
      <c r="AA238" s="8"/>
      <c r="AB238" s="8">
        <f t="shared" si="55"/>
        <v>958.95</v>
      </c>
      <c r="AD238" s="8">
        <f t="shared" si="58"/>
        <v>0</v>
      </c>
    </row>
    <row r="239" spans="1:30" ht="17.25" customHeight="1" x14ac:dyDescent="0.3">
      <c r="A239" s="25"/>
      <c r="B239" s="294">
        <v>45093</v>
      </c>
      <c r="C239" s="263"/>
      <c r="D239" s="263" t="s">
        <v>473</v>
      </c>
      <c r="E239" s="263" t="s">
        <v>873</v>
      </c>
      <c r="F239" s="263"/>
      <c r="G239" s="263" t="s">
        <v>512</v>
      </c>
      <c r="H239" s="7" t="s">
        <v>881</v>
      </c>
      <c r="I239" s="282" t="s">
        <v>882</v>
      </c>
      <c r="J239" s="36">
        <v>1057.9000000000001</v>
      </c>
      <c r="K239" s="24">
        <v>0.25</v>
      </c>
      <c r="M239" s="285"/>
      <c r="N239" s="285"/>
      <c r="O239" s="285"/>
      <c r="P239" s="285"/>
      <c r="Q239" s="285"/>
      <c r="R239" s="26"/>
      <c r="S239" s="26"/>
      <c r="T239" s="26"/>
      <c r="U239" s="26"/>
      <c r="V239" s="295">
        <f t="shared" si="59"/>
        <v>154.27708333333337</v>
      </c>
      <c r="W239" s="94">
        <f t="shared" si="60"/>
        <v>264.47500000000002</v>
      </c>
      <c r="X239" s="8">
        <f t="shared" si="60"/>
        <v>264.47500000000002</v>
      </c>
      <c r="Y239" s="8">
        <f t="shared" si="60"/>
        <v>264.47500000000002</v>
      </c>
      <c r="Z239" s="8">
        <f t="shared" si="61"/>
        <v>110.19791666666669</v>
      </c>
      <c r="AA239" s="8"/>
      <c r="AB239" s="8">
        <f t="shared" si="55"/>
        <v>1057.9000000000001</v>
      </c>
      <c r="AD239" s="8">
        <f t="shared" si="58"/>
        <v>0</v>
      </c>
    </row>
    <row r="240" spans="1:30" ht="17.25" customHeight="1" x14ac:dyDescent="0.3">
      <c r="A240" s="25"/>
      <c r="B240" s="294">
        <v>45093</v>
      </c>
      <c r="C240" s="263"/>
      <c r="D240" s="263" t="s">
        <v>473</v>
      </c>
      <c r="E240" s="263" t="s">
        <v>873</v>
      </c>
      <c r="F240" s="263"/>
      <c r="G240" s="263" t="s">
        <v>512</v>
      </c>
      <c r="H240" s="7" t="s">
        <v>883</v>
      </c>
      <c r="I240" s="282" t="s">
        <v>882</v>
      </c>
      <c r="J240" s="36">
        <v>1057.9000000000001</v>
      </c>
      <c r="K240" s="24">
        <v>0.25</v>
      </c>
      <c r="M240" s="285"/>
      <c r="N240" s="285"/>
      <c r="O240" s="285"/>
      <c r="P240" s="285"/>
      <c r="Q240" s="285"/>
      <c r="R240" s="26"/>
      <c r="S240" s="26"/>
      <c r="T240" s="26"/>
      <c r="U240" s="26"/>
      <c r="V240" s="295">
        <f t="shared" si="59"/>
        <v>154.27708333333337</v>
      </c>
      <c r="W240" s="94">
        <f t="shared" si="60"/>
        <v>264.47500000000002</v>
      </c>
      <c r="X240" s="8">
        <f t="shared" si="60"/>
        <v>264.47500000000002</v>
      </c>
      <c r="Y240" s="8">
        <f t="shared" si="60"/>
        <v>264.47500000000002</v>
      </c>
      <c r="Z240" s="8">
        <f t="shared" si="61"/>
        <v>110.19791666666669</v>
      </c>
      <c r="AA240" s="8"/>
      <c r="AB240" s="8">
        <f t="shared" si="55"/>
        <v>1057.9000000000001</v>
      </c>
      <c r="AD240" s="8">
        <f t="shared" si="58"/>
        <v>0</v>
      </c>
    </row>
    <row r="241" spans="1:30" ht="17.25" customHeight="1" x14ac:dyDescent="0.3">
      <c r="A241" s="25"/>
      <c r="B241" s="294">
        <v>45093</v>
      </c>
      <c r="C241" s="263"/>
      <c r="D241" s="263" t="s">
        <v>473</v>
      </c>
      <c r="E241" s="263" t="s">
        <v>873</v>
      </c>
      <c r="F241" s="263"/>
      <c r="G241" s="263" t="s">
        <v>512</v>
      </c>
      <c r="H241" s="7" t="s">
        <v>884</v>
      </c>
      <c r="I241" s="282" t="s">
        <v>882</v>
      </c>
      <c r="J241" s="36">
        <v>1057.9000000000001</v>
      </c>
      <c r="K241" s="24">
        <v>0.25</v>
      </c>
      <c r="M241" s="285"/>
      <c r="N241" s="285"/>
      <c r="O241" s="285"/>
      <c r="P241" s="285"/>
      <c r="Q241" s="285"/>
      <c r="R241" s="26"/>
      <c r="S241" s="26"/>
      <c r="T241" s="26"/>
      <c r="U241" s="26"/>
      <c r="V241" s="295">
        <f t="shared" si="59"/>
        <v>154.27708333333337</v>
      </c>
      <c r="W241" s="94">
        <f t="shared" si="60"/>
        <v>264.47500000000002</v>
      </c>
      <c r="X241" s="8">
        <f t="shared" si="60"/>
        <v>264.47500000000002</v>
      </c>
      <c r="Y241" s="8">
        <f t="shared" si="60"/>
        <v>264.47500000000002</v>
      </c>
      <c r="Z241" s="8">
        <f t="shared" si="61"/>
        <v>110.19791666666669</v>
      </c>
      <c r="AA241" s="8"/>
      <c r="AB241" s="8">
        <f t="shared" si="55"/>
        <v>1057.9000000000001</v>
      </c>
      <c r="AD241" s="8">
        <f t="shared" si="58"/>
        <v>0</v>
      </c>
    </row>
    <row r="242" spans="1:30" ht="17.25" customHeight="1" x14ac:dyDescent="0.3">
      <c r="A242" s="25"/>
      <c r="B242" s="294">
        <v>45119</v>
      </c>
      <c r="C242" s="263"/>
      <c r="D242" s="263" t="s">
        <v>594</v>
      </c>
      <c r="E242" s="263" t="s">
        <v>885</v>
      </c>
      <c r="F242" s="263"/>
      <c r="G242" s="263" t="s">
        <v>529</v>
      </c>
      <c r="H242" s="321" t="s">
        <v>886</v>
      </c>
      <c r="I242" s="282" t="s">
        <v>887</v>
      </c>
      <c r="J242" s="36">
        <v>187.21</v>
      </c>
      <c r="K242" s="24">
        <v>0.25</v>
      </c>
      <c r="M242" s="285"/>
      <c r="N242" s="285"/>
      <c r="O242" s="285"/>
      <c r="P242" s="285"/>
      <c r="Q242" s="285"/>
      <c r="R242" s="26"/>
      <c r="S242" s="26"/>
      <c r="T242" s="26"/>
      <c r="U242" s="26"/>
      <c r="V242" s="295">
        <f>$J242*$K242/12*6</f>
        <v>23.401250000000001</v>
      </c>
      <c r="W242" s="94">
        <f>$J242*$K242</f>
        <v>46.802500000000002</v>
      </c>
      <c r="X242" s="8">
        <f t="shared" si="60"/>
        <v>46.802500000000002</v>
      </c>
      <c r="Y242" s="8">
        <f t="shared" si="60"/>
        <v>46.802500000000002</v>
      </c>
      <c r="Z242" s="8">
        <f>$J242*$K242/12*6</f>
        <v>23.401250000000001</v>
      </c>
      <c r="AA242" s="8"/>
      <c r="AB242" s="8">
        <f t="shared" si="55"/>
        <v>187.21</v>
      </c>
      <c r="AD242" s="8">
        <f t="shared" si="58"/>
        <v>0</v>
      </c>
    </row>
    <row r="243" spans="1:30" ht="17.25" customHeight="1" x14ac:dyDescent="0.3">
      <c r="A243" s="25"/>
      <c r="B243" s="294">
        <v>45175</v>
      </c>
      <c r="C243" s="263"/>
      <c r="D243" s="263" t="s">
        <v>473</v>
      </c>
      <c r="E243" s="263" t="s">
        <v>888</v>
      </c>
      <c r="F243" s="263"/>
      <c r="G243" s="263" t="s">
        <v>495</v>
      </c>
      <c r="H243" s="7" t="s">
        <v>889</v>
      </c>
      <c r="I243" s="282" t="s">
        <v>890</v>
      </c>
      <c r="J243" s="36">
        <v>42.35</v>
      </c>
      <c r="K243" s="24">
        <v>1</v>
      </c>
      <c r="M243" s="285"/>
      <c r="N243" s="285"/>
      <c r="O243" s="285"/>
      <c r="P243" s="285"/>
      <c r="Q243" s="285"/>
      <c r="R243" s="26"/>
      <c r="S243" s="26"/>
      <c r="T243" s="26"/>
      <c r="U243" s="26"/>
      <c r="V243" s="295">
        <f>$J243*$K243</f>
        <v>42.35</v>
      </c>
      <c r="W243" s="94">
        <v>0</v>
      </c>
      <c r="X243" s="8">
        <v>0</v>
      </c>
      <c r="Y243" s="8">
        <v>0</v>
      </c>
      <c r="Z243" s="8">
        <v>0</v>
      </c>
      <c r="AA243" s="8"/>
      <c r="AB243" s="8">
        <f t="shared" si="55"/>
        <v>42.35</v>
      </c>
      <c r="AD243" s="8">
        <f t="shared" si="58"/>
        <v>0</v>
      </c>
    </row>
    <row r="244" spans="1:30" ht="17.25" customHeight="1" x14ac:dyDescent="0.3">
      <c r="A244" s="25"/>
      <c r="B244" s="294">
        <v>45175</v>
      </c>
      <c r="C244" s="263"/>
      <c r="D244" s="263" t="s">
        <v>473</v>
      </c>
      <c r="E244" s="263" t="s">
        <v>888</v>
      </c>
      <c r="F244" s="263"/>
      <c r="G244" s="263" t="s">
        <v>495</v>
      </c>
      <c r="H244" s="7" t="s">
        <v>891</v>
      </c>
      <c r="I244" s="282" t="s">
        <v>890</v>
      </c>
      <c r="J244" s="36">
        <v>42.35</v>
      </c>
      <c r="K244" s="24">
        <v>1</v>
      </c>
      <c r="M244" s="285"/>
      <c r="N244" s="285"/>
      <c r="O244" s="285"/>
      <c r="P244" s="285"/>
      <c r="Q244" s="285"/>
      <c r="R244" s="26"/>
      <c r="S244" s="26"/>
      <c r="T244" s="26"/>
      <c r="U244" s="26"/>
      <c r="V244" s="295">
        <f t="shared" ref="V244:V246" si="62">$J244*$K244</f>
        <v>42.35</v>
      </c>
      <c r="W244" s="94">
        <v>0</v>
      </c>
      <c r="X244" s="8">
        <v>0</v>
      </c>
      <c r="Y244" s="8">
        <v>0</v>
      </c>
      <c r="Z244" s="8">
        <v>0</v>
      </c>
      <c r="AA244" s="8"/>
      <c r="AB244" s="8">
        <f t="shared" si="55"/>
        <v>42.35</v>
      </c>
      <c r="AD244" s="8">
        <f t="shared" si="58"/>
        <v>0</v>
      </c>
    </row>
    <row r="245" spans="1:30" ht="17.25" customHeight="1" x14ac:dyDescent="0.3">
      <c r="A245" s="25"/>
      <c r="B245" s="294">
        <v>45175</v>
      </c>
      <c r="C245" s="263"/>
      <c r="D245" s="263" t="s">
        <v>473</v>
      </c>
      <c r="E245" s="263" t="s">
        <v>888</v>
      </c>
      <c r="F245" s="263"/>
      <c r="G245" s="263" t="s">
        <v>495</v>
      </c>
      <c r="H245" s="7" t="s">
        <v>892</v>
      </c>
      <c r="I245" s="282" t="s">
        <v>893</v>
      </c>
      <c r="J245" s="36">
        <v>48.4</v>
      </c>
      <c r="K245" s="24">
        <v>1</v>
      </c>
      <c r="M245" s="285"/>
      <c r="N245" s="285"/>
      <c r="O245" s="285"/>
      <c r="P245" s="285"/>
      <c r="Q245" s="285"/>
      <c r="R245" s="26"/>
      <c r="S245" s="26"/>
      <c r="T245" s="26"/>
      <c r="U245" s="26"/>
      <c r="V245" s="295">
        <f t="shared" si="62"/>
        <v>48.4</v>
      </c>
      <c r="W245" s="94">
        <v>0</v>
      </c>
      <c r="X245" s="8">
        <v>0</v>
      </c>
      <c r="Y245" s="8">
        <v>0</v>
      </c>
      <c r="Z245" s="8">
        <v>0</v>
      </c>
      <c r="AA245" s="8"/>
      <c r="AB245" s="8">
        <f t="shared" si="55"/>
        <v>48.4</v>
      </c>
      <c r="AD245" s="8">
        <f t="shared" si="58"/>
        <v>0</v>
      </c>
    </row>
    <row r="246" spans="1:30" ht="17.25" customHeight="1" x14ac:dyDescent="0.3">
      <c r="A246" s="25"/>
      <c r="B246" s="294">
        <v>45175</v>
      </c>
      <c r="C246" s="263"/>
      <c r="D246" s="263" t="s">
        <v>473</v>
      </c>
      <c r="E246" s="263" t="s">
        <v>888</v>
      </c>
      <c r="F246" s="263"/>
      <c r="G246" s="263" t="s">
        <v>495</v>
      </c>
      <c r="H246" s="7" t="s">
        <v>894</v>
      </c>
      <c r="I246" s="282" t="s">
        <v>895</v>
      </c>
      <c r="J246" s="36">
        <v>48.4</v>
      </c>
      <c r="K246" s="24">
        <v>1</v>
      </c>
      <c r="M246" s="285"/>
      <c r="N246" s="285"/>
      <c r="O246" s="285"/>
      <c r="P246" s="285"/>
      <c r="Q246" s="285"/>
      <c r="R246" s="26"/>
      <c r="S246" s="26"/>
      <c r="T246" s="26"/>
      <c r="U246" s="26"/>
      <c r="V246" s="295">
        <f t="shared" si="62"/>
        <v>48.4</v>
      </c>
      <c r="W246" s="94">
        <v>0</v>
      </c>
      <c r="X246" s="8">
        <v>0</v>
      </c>
      <c r="Y246" s="8">
        <v>0</v>
      </c>
      <c r="Z246" s="8">
        <v>0</v>
      </c>
      <c r="AA246" s="8"/>
      <c r="AB246" s="8">
        <f t="shared" si="55"/>
        <v>48.4</v>
      </c>
      <c r="AD246" s="8">
        <f t="shared" si="58"/>
        <v>0</v>
      </c>
    </row>
    <row r="247" spans="1:30" ht="17.25" customHeight="1" x14ac:dyDescent="0.3">
      <c r="A247" s="25"/>
      <c r="B247" s="294">
        <v>45176</v>
      </c>
      <c r="C247" s="263"/>
      <c r="D247" s="263" t="s">
        <v>594</v>
      </c>
      <c r="E247" s="263" t="s">
        <v>896</v>
      </c>
      <c r="F247" s="263"/>
      <c r="G247" s="263" t="s">
        <v>495</v>
      </c>
      <c r="H247" s="7" t="s">
        <v>897</v>
      </c>
      <c r="I247" s="282" t="s">
        <v>898</v>
      </c>
      <c r="J247" s="36">
        <v>326.25</v>
      </c>
      <c r="K247" s="24">
        <v>0.25</v>
      </c>
      <c r="M247" s="285"/>
      <c r="N247" s="285"/>
      <c r="O247" s="285"/>
      <c r="P247" s="285"/>
      <c r="Q247" s="285"/>
      <c r="R247" s="26"/>
      <c r="S247" s="26"/>
      <c r="T247" s="26"/>
      <c r="U247" s="26"/>
      <c r="V247" s="295">
        <f>$J247*$K247/12*4</f>
        <v>27.1875</v>
      </c>
      <c r="W247" s="94">
        <f t="shared" si="60"/>
        <v>81.5625</v>
      </c>
      <c r="X247" s="8">
        <f t="shared" si="60"/>
        <v>81.5625</v>
      </c>
      <c r="Y247" s="8">
        <f t="shared" si="60"/>
        <v>81.5625</v>
      </c>
      <c r="Z247" s="8">
        <f>$J247*$K247/12*8</f>
        <v>54.375</v>
      </c>
      <c r="AA247" s="8"/>
      <c r="AB247" s="8">
        <f t="shared" si="55"/>
        <v>326.25</v>
      </c>
      <c r="AD247" s="8">
        <f t="shared" si="58"/>
        <v>0</v>
      </c>
    </row>
    <row r="248" spans="1:30" ht="17.25" customHeight="1" x14ac:dyDescent="0.3">
      <c r="A248" s="25"/>
      <c r="B248" s="294">
        <v>45176</v>
      </c>
      <c r="C248" s="263"/>
      <c r="D248" s="263" t="s">
        <v>594</v>
      </c>
      <c r="E248" s="263" t="s">
        <v>896</v>
      </c>
      <c r="F248" s="263"/>
      <c r="G248" s="263" t="s">
        <v>495</v>
      </c>
      <c r="H248" s="7" t="s">
        <v>899</v>
      </c>
      <c r="I248" s="282" t="s">
        <v>898</v>
      </c>
      <c r="J248" s="36">
        <v>326.25</v>
      </c>
      <c r="K248" s="24">
        <v>0.25</v>
      </c>
      <c r="M248" s="285"/>
      <c r="N248" s="285"/>
      <c r="O248" s="285"/>
      <c r="P248" s="285"/>
      <c r="Q248" s="285"/>
      <c r="R248" s="26"/>
      <c r="S248" s="26"/>
      <c r="T248" s="26"/>
      <c r="U248" s="26"/>
      <c r="V248" s="295">
        <f t="shared" ref="V248:V249" si="63">$J248*$K248/12*4</f>
        <v>27.1875</v>
      </c>
      <c r="W248" s="94">
        <f t="shared" si="60"/>
        <v>81.5625</v>
      </c>
      <c r="X248" s="8">
        <f t="shared" si="60"/>
        <v>81.5625</v>
      </c>
      <c r="Y248" s="8">
        <f t="shared" si="60"/>
        <v>81.5625</v>
      </c>
      <c r="Z248" s="8">
        <f t="shared" ref="Z248:Z249" si="64">$J248*$K248/12*8</f>
        <v>54.375</v>
      </c>
      <c r="AA248" s="8"/>
      <c r="AB248" s="8">
        <f t="shared" si="55"/>
        <v>326.25</v>
      </c>
      <c r="AD248" s="8">
        <f t="shared" si="58"/>
        <v>0</v>
      </c>
    </row>
    <row r="249" spans="1:30" ht="17.25" customHeight="1" x14ac:dyDescent="0.3">
      <c r="A249" s="25"/>
      <c r="B249" s="294">
        <v>45176</v>
      </c>
      <c r="C249" s="263"/>
      <c r="D249" s="263" t="s">
        <v>594</v>
      </c>
      <c r="E249" s="263" t="s">
        <v>896</v>
      </c>
      <c r="F249" s="263"/>
      <c r="G249" s="263" t="s">
        <v>495</v>
      </c>
      <c r="H249" s="7" t="s">
        <v>900</v>
      </c>
      <c r="I249" s="282" t="s">
        <v>898</v>
      </c>
      <c r="J249" s="36">
        <v>326.25</v>
      </c>
      <c r="K249" s="24">
        <v>0.25</v>
      </c>
      <c r="M249" s="285"/>
      <c r="N249" s="285"/>
      <c r="O249" s="285"/>
      <c r="P249" s="285"/>
      <c r="Q249" s="285"/>
      <c r="R249" s="26"/>
      <c r="S249" s="26"/>
      <c r="T249" s="26"/>
      <c r="U249" s="26"/>
      <c r="V249" s="295">
        <f t="shared" si="63"/>
        <v>27.1875</v>
      </c>
      <c r="W249" s="94">
        <f t="shared" si="60"/>
        <v>81.5625</v>
      </c>
      <c r="X249" s="8">
        <f t="shared" si="60"/>
        <v>81.5625</v>
      </c>
      <c r="Y249" s="8">
        <f t="shared" si="60"/>
        <v>81.5625</v>
      </c>
      <c r="Z249" s="8">
        <f t="shared" si="64"/>
        <v>54.375</v>
      </c>
      <c r="AA249" s="8"/>
      <c r="AB249" s="8">
        <f t="shared" si="55"/>
        <v>326.25</v>
      </c>
      <c r="AD249" s="8">
        <f t="shared" si="58"/>
        <v>0</v>
      </c>
    </row>
    <row r="250" spans="1:30" ht="17.25" customHeight="1" x14ac:dyDescent="0.3">
      <c r="A250" s="25"/>
      <c r="B250" s="294">
        <v>45195</v>
      </c>
      <c r="C250" s="263"/>
      <c r="D250" s="263" t="s">
        <v>473</v>
      </c>
      <c r="E250" s="263" t="s">
        <v>901</v>
      </c>
      <c r="F250" s="263"/>
      <c r="G250" s="263" t="s">
        <v>533</v>
      </c>
      <c r="H250" s="7" t="s">
        <v>902</v>
      </c>
      <c r="I250" s="282" t="s">
        <v>903</v>
      </c>
      <c r="J250" s="36">
        <v>106.81</v>
      </c>
      <c r="K250" s="24">
        <v>0.25</v>
      </c>
      <c r="M250" s="285"/>
      <c r="N250" s="285"/>
      <c r="O250" s="285"/>
      <c r="P250" s="285"/>
      <c r="Q250" s="285"/>
      <c r="R250" s="26"/>
      <c r="S250" s="26"/>
      <c r="T250" s="26"/>
      <c r="U250" s="26"/>
      <c r="V250" s="295">
        <f>$J250*$K250/12*3</f>
        <v>6.6756250000000001</v>
      </c>
      <c r="W250" s="94">
        <f t="shared" si="60"/>
        <v>26.702500000000001</v>
      </c>
      <c r="X250" s="8">
        <f t="shared" si="60"/>
        <v>26.702500000000001</v>
      </c>
      <c r="Y250" s="8">
        <f t="shared" si="60"/>
        <v>26.702500000000001</v>
      </c>
      <c r="Z250" s="8">
        <f>$J250*$K250/12*9</f>
        <v>20.026875</v>
      </c>
      <c r="AA250" s="8"/>
      <c r="AB250" s="8">
        <f t="shared" si="55"/>
        <v>106.81</v>
      </c>
      <c r="AD250" s="8">
        <f t="shared" si="58"/>
        <v>0</v>
      </c>
    </row>
    <row r="251" spans="1:30" ht="17.25" customHeight="1" x14ac:dyDescent="0.3">
      <c r="A251" s="25"/>
      <c r="B251" s="294">
        <v>45195</v>
      </c>
      <c r="C251" s="263"/>
      <c r="D251" s="263" t="s">
        <v>473</v>
      </c>
      <c r="E251" s="263" t="s">
        <v>901</v>
      </c>
      <c r="F251" s="263"/>
      <c r="G251" s="263" t="s">
        <v>533</v>
      </c>
      <c r="H251" s="7" t="s">
        <v>904</v>
      </c>
      <c r="I251" s="282" t="s">
        <v>903</v>
      </c>
      <c r="J251" s="36">
        <v>106.81</v>
      </c>
      <c r="K251" s="24">
        <v>0.25</v>
      </c>
      <c r="M251" s="285"/>
      <c r="N251" s="285"/>
      <c r="O251" s="285"/>
      <c r="P251" s="285"/>
      <c r="Q251" s="285"/>
      <c r="R251" s="26"/>
      <c r="S251" s="26"/>
      <c r="T251" s="26"/>
      <c r="U251" s="26"/>
      <c r="V251" s="295">
        <f t="shared" ref="V251:V261" si="65">$J251*$K251/12*3</f>
        <v>6.6756250000000001</v>
      </c>
      <c r="W251" s="94">
        <f t="shared" si="60"/>
        <v>26.702500000000001</v>
      </c>
      <c r="X251" s="8">
        <f t="shared" si="60"/>
        <v>26.702500000000001</v>
      </c>
      <c r="Y251" s="8">
        <f t="shared" si="60"/>
        <v>26.702500000000001</v>
      </c>
      <c r="Z251" s="8">
        <f t="shared" ref="Z251:Z261" si="66">$J251*$K251/12*9</f>
        <v>20.026875</v>
      </c>
      <c r="AA251" s="8"/>
      <c r="AB251" s="8">
        <f t="shared" si="55"/>
        <v>106.81</v>
      </c>
      <c r="AD251" s="8">
        <f t="shared" si="58"/>
        <v>0</v>
      </c>
    </row>
    <row r="252" spans="1:30" ht="17.25" customHeight="1" x14ac:dyDescent="0.3">
      <c r="A252" s="25"/>
      <c r="B252" s="294">
        <v>45195</v>
      </c>
      <c r="C252" s="263"/>
      <c r="D252" s="263" t="s">
        <v>473</v>
      </c>
      <c r="E252" s="263" t="s">
        <v>901</v>
      </c>
      <c r="F252" s="263"/>
      <c r="G252" s="263" t="s">
        <v>533</v>
      </c>
      <c r="H252" s="7" t="s">
        <v>905</v>
      </c>
      <c r="I252" s="282" t="s">
        <v>903</v>
      </c>
      <c r="J252" s="36">
        <v>106.81</v>
      </c>
      <c r="K252" s="24">
        <v>0.25</v>
      </c>
      <c r="M252" s="285"/>
      <c r="N252" s="285"/>
      <c r="O252" s="285"/>
      <c r="P252" s="285"/>
      <c r="Q252" s="285"/>
      <c r="R252" s="26"/>
      <c r="S252" s="26"/>
      <c r="T252" s="26"/>
      <c r="U252" s="26"/>
      <c r="V252" s="295">
        <f t="shared" si="65"/>
        <v>6.6756250000000001</v>
      </c>
      <c r="W252" s="94">
        <f t="shared" si="60"/>
        <v>26.702500000000001</v>
      </c>
      <c r="X252" s="8">
        <f t="shared" si="60"/>
        <v>26.702500000000001</v>
      </c>
      <c r="Y252" s="8">
        <f t="shared" si="60"/>
        <v>26.702500000000001</v>
      </c>
      <c r="Z252" s="8">
        <f t="shared" si="66"/>
        <v>20.026875</v>
      </c>
      <c r="AA252" s="8"/>
      <c r="AB252" s="8">
        <f t="shared" si="55"/>
        <v>106.81</v>
      </c>
      <c r="AD252" s="8">
        <f t="shared" si="58"/>
        <v>0</v>
      </c>
    </row>
    <row r="253" spans="1:30" ht="17.25" customHeight="1" x14ac:dyDescent="0.3">
      <c r="A253" s="25"/>
      <c r="B253" s="294">
        <v>45195</v>
      </c>
      <c r="C253" s="263"/>
      <c r="D253" s="263" t="s">
        <v>473</v>
      </c>
      <c r="E253" s="263" t="s">
        <v>901</v>
      </c>
      <c r="F253" s="263"/>
      <c r="G253" s="263" t="s">
        <v>533</v>
      </c>
      <c r="H253" s="7" t="s">
        <v>906</v>
      </c>
      <c r="I253" s="282" t="s">
        <v>903</v>
      </c>
      <c r="J253" s="36">
        <v>106.81</v>
      </c>
      <c r="K253" s="24">
        <v>0.25</v>
      </c>
      <c r="M253" s="285"/>
      <c r="N253" s="285"/>
      <c r="O253" s="285"/>
      <c r="P253" s="285"/>
      <c r="Q253" s="285"/>
      <c r="R253" s="26"/>
      <c r="S253" s="26"/>
      <c r="T253" s="26"/>
      <c r="U253" s="26"/>
      <c r="V253" s="295">
        <f t="shared" si="65"/>
        <v>6.6756250000000001</v>
      </c>
      <c r="W253" s="94">
        <f t="shared" si="60"/>
        <v>26.702500000000001</v>
      </c>
      <c r="X253" s="8">
        <f t="shared" si="60"/>
        <v>26.702500000000001</v>
      </c>
      <c r="Y253" s="8">
        <f t="shared" si="60"/>
        <v>26.702500000000001</v>
      </c>
      <c r="Z253" s="8">
        <f t="shared" si="66"/>
        <v>20.026875</v>
      </c>
      <c r="AA253" s="8"/>
      <c r="AB253" s="8">
        <f t="shared" si="55"/>
        <v>106.81</v>
      </c>
      <c r="AD253" s="8">
        <f t="shared" si="58"/>
        <v>0</v>
      </c>
    </row>
    <row r="254" spans="1:30" ht="17.25" customHeight="1" x14ac:dyDescent="0.3">
      <c r="A254" s="25"/>
      <c r="B254" s="294">
        <v>45195</v>
      </c>
      <c r="C254" s="263"/>
      <c r="D254" s="263" t="s">
        <v>473</v>
      </c>
      <c r="E254" s="263" t="s">
        <v>901</v>
      </c>
      <c r="F254" s="263"/>
      <c r="G254" s="263" t="s">
        <v>533</v>
      </c>
      <c r="H254" s="7" t="s">
        <v>907</v>
      </c>
      <c r="I254" s="282" t="s">
        <v>903</v>
      </c>
      <c r="J254" s="36">
        <v>106.81</v>
      </c>
      <c r="K254" s="24">
        <v>0.25</v>
      </c>
      <c r="M254" s="285"/>
      <c r="N254" s="285"/>
      <c r="O254" s="285"/>
      <c r="P254" s="285"/>
      <c r="Q254" s="285"/>
      <c r="R254" s="26"/>
      <c r="S254" s="26"/>
      <c r="T254" s="26"/>
      <c r="U254" s="26"/>
      <c r="V254" s="295">
        <f t="shared" si="65"/>
        <v>6.6756250000000001</v>
      </c>
      <c r="W254" s="94">
        <f t="shared" si="60"/>
        <v>26.702500000000001</v>
      </c>
      <c r="X254" s="8">
        <f t="shared" si="60"/>
        <v>26.702500000000001</v>
      </c>
      <c r="Y254" s="8">
        <f t="shared" si="60"/>
        <v>26.702500000000001</v>
      </c>
      <c r="Z254" s="8">
        <f t="shared" si="66"/>
        <v>20.026875</v>
      </c>
      <c r="AA254" s="8"/>
      <c r="AB254" s="8">
        <f t="shared" si="55"/>
        <v>106.81</v>
      </c>
      <c r="AD254" s="8">
        <f t="shared" si="58"/>
        <v>0</v>
      </c>
    </row>
    <row r="255" spans="1:30" ht="17.25" customHeight="1" x14ac:dyDescent="0.3">
      <c r="A255" s="25"/>
      <c r="B255" s="294">
        <v>45195</v>
      </c>
      <c r="C255" s="263"/>
      <c r="D255" s="263" t="s">
        <v>473</v>
      </c>
      <c r="E255" s="263" t="s">
        <v>901</v>
      </c>
      <c r="F255" s="263"/>
      <c r="G255" s="263" t="s">
        <v>529</v>
      </c>
      <c r="H255" s="7" t="s">
        <v>908</v>
      </c>
      <c r="I255" s="282" t="s">
        <v>846</v>
      </c>
      <c r="J255" s="36">
        <v>179.83</v>
      </c>
      <c r="K255" s="24">
        <v>0.25</v>
      </c>
      <c r="M255" s="285"/>
      <c r="N255" s="285"/>
      <c r="O255" s="285"/>
      <c r="P255" s="285"/>
      <c r="Q255" s="285"/>
      <c r="R255" s="26"/>
      <c r="S255" s="26"/>
      <c r="T255" s="26"/>
      <c r="U255" s="26"/>
      <c r="V255" s="295">
        <f t="shared" si="65"/>
        <v>11.239375000000001</v>
      </c>
      <c r="W255" s="94">
        <f t="shared" si="60"/>
        <v>44.957500000000003</v>
      </c>
      <c r="X255" s="8">
        <f t="shared" si="60"/>
        <v>44.957500000000003</v>
      </c>
      <c r="Y255" s="8">
        <f t="shared" si="60"/>
        <v>44.957500000000003</v>
      </c>
      <c r="Z255" s="8">
        <f t="shared" si="66"/>
        <v>33.718125000000001</v>
      </c>
      <c r="AA255" s="8"/>
      <c r="AB255" s="8">
        <f t="shared" si="55"/>
        <v>179.83000000000004</v>
      </c>
      <c r="AD255" s="8">
        <f t="shared" si="58"/>
        <v>0</v>
      </c>
    </row>
    <row r="256" spans="1:30" ht="17.25" customHeight="1" x14ac:dyDescent="0.3">
      <c r="A256" s="25"/>
      <c r="B256" s="294">
        <v>45195</v>
      </c>
      <c r="C256" s="263"/>
      <c r="D256" s="263" t="s">
        <v>473</v>
      </c>
      <c r="E256" s="263" t="s">
        <v>901</v>
      </c>
      <c r="F256" s="263"/>
      <c r="G256" s="263" t="s">
        <v>512</v>
      </c>
      <c r="H256" s="7" t="s">
        <v>909</v>
      </c>
      <c r="I256" s="282" t="s">
        <v>882</v>
      </c>
      <c r="J256" s="36">
        <v>1003.86</v>
      </c>
      <c r="K256" s="24">
        <v>0.25</v>
      </c>
      <c r="M256" s="285"/>
      <c r="N256" s="285"/>
      <c r="O256" s="285"/>
      <c r="P256" s="285"/>
      <c r="Q256" s="285"/>
      <c r="R256" s="26"/>
      <c r="S256" s="26"/>
      <c r="T256" s="26"/>
      <c r="U256" s="26"/>
      <c r="V256" s="295">
        <f t="shared" si="65"/>
        <v>62.741250000000001</v>
      </c>
      <c r="W256" s="94">
        <f t="shared" si="60"/>
        <v>250.965</v>
      </c>
      <c r="X256" s="8">
        <f t="shared" si="60"/>
        <v>250.965</v>
      </c>
      <c r="Y256" s="8">
        <f t="shared" si="60"/>
        <v>250.965</v>
      </c>
      <c r="Z256" s="8">
        <f t="shared" si="66"/>
        <v>188.22375</v>
      </c>
      <c r="AA256" s="8"/>
      <c r="AB256" s="8">
        <f t="shared" si="55"/>
        <v>1003.86</v>
      </c>
      <c r="AD256" s="8">
        <f t="shared" si="58"/>
        <v>0</v>
      </c>
    </row>
    <row r="257" spans="1:30" ht="17.25" customHeight="1" x14ac:dyDescent="0.3">
      <c r="A257" s="25"/>
      <c r="B257" s="294">
        <v>45195</v>
      </c>
      <c r="C257" s="263"/>
      <c r="D257" s="263" t="s">
        <v>473</v>
      </c>
      <c r="E257" s="263" t="s">
        <v>901</v>
      </c>
      <c r="F257" s="263"/>
      <c r="G257" s="263" t="s">
        <v>512</v>
      </c>
      <c r="H257" s="7" t="s">
        <v>910</v>
      </c>
      <c r="I257" s="282" t="s">
        <v>882</v>
      </c>
      <c r="J257" s="36">
        <v>1003.86</v>
      </c>
      <c r="K257" s="24">
        <v>0.25</v>
      </c>
      <c r="M257" s="285"/>
      <c r="N257" s="285"/>
      <c r="O257" s="285"/>
      <c r="P257" s="285"/>
      <c r="Q257" s="285"/>
      <c r="R257" s="26"/>
      <c r="S257" s="26"/>
      <c r="T257" s="26"/>
      <c r="U257" s="26"/>
      <c r="V257" s="295">
        <f t="shared" si="65"/>
        <v>62.741250000000001</v>
      </c>
      <c r="W257" s="94">
        <f t="shared" si="60"/>
        <v>250.965</v>
      </c>
      <c r="X257" s="8">
        <f t="shared" si="60"/>
        <v>250.965</v>
      </c>
      <c r="Y257" s="8">
        <f t="shared" si="60"/>
        <v>250.965</v>
      </c>
      <c r="Z257" s="8">
        <f t="shared" si="66"/>
        <v>188.22375</v>
      </c>
      <c r="AA257" s="8"/>
      <c r="AB257" s="8">
        <f t="shared" si="55"/>
        <v>1003.86</v>
      </c>
      <c r="AD257" s="8">
        <f t="shared" si="58"/>
        <v>0</v>
      </c>
    </row>
    <row r="258" spans="1:30" ht="17.25" customHeight="1" x14ac:dyDescent="0.3">
      <c r="A258" s="25"/>
      <c r="B258" s="294">
        <v>45195</v>
      </c>
      <c r="C258" s="263"/>
      <c r="D258" s="263" t="s">
        <v>473</v>
      </c>
      <c r="E258" s="263" t="s">
        <v>901</v>
      </c>
      <c r="F258" s="263"/>
      <c r="G258" s="263" t="s">
        <v>512</v>
      </c>
      <c r="H258" s="7" t="s">
        <v>911</v>
      </c>
      <c r="I258" s="282" t="s">
        <v>830</v>
      </c>
      <c r="J258" s="36">
        <v>865.06</v>
      </c>
      <c r="K258" s="24">
        <v>0.25</v>
      </c>
      <c r="M258" s="285"/>
      <c r="N258" s="285"/>
      <c r="O258" s="285"/>
      <c r="P258" s="285"/>
      <c r="Q258" s="285"/>
      <c r="R258" s="26"/>
      <c r="S258" s="26"/>
      <c r="T258" s="26"/>
      <c r="U258" s="26"/>
      <c r="V258" s="295">
        <f t="shared" si="65"/>
        <v>54.066249999999997</v>
      </c>
      <c r="W258" s="94">
        <f t="shared" si="60"/>
        <v>216.26499999999999</v>
      </c>
      <c r="X258" s="8">
        <f t="shared" si="60"/>
        <v>216.26499999999999</v>
      </c>
      <c r="Y258" s="8">
        <f t="shared" si="60"/>
        <v>216.26499999999999</v>
      </c>
      <c r="Z258" s="8">
        <f t="shared" si="66"/>
        <v>162.19874999999999</v>
      </c>
      <c r="AA258" s="8"/>
      <c r="AB258" s="8">
        <f t="shared" si="55"/>
        <v>865.06</v>
      </c>
      <c r="AD258" s="8">
        <f t="shared" si="58"/>
        <v>0</v>
      </c>
    </row>
    <row r="259" spans="1:30" ht="17.25" customHeight="1" x14ac:dyDescent="0.3">
      <c r="A259" s="25"/>
      <c r="B259" s="294">
        <v>45195</v>
      </c>
      <c r="C259" s="263"/>
      <c r="D259" s="263" t="s">
        <v>473</v>
      </c>
      <c r="E259" s="263" t="s">
        <v>901</v>
      </c>
      <c r="F259" s="263"/>
      <c r="G259" s="263" t="s">
        <v>512</v>
      </c>
      <c r="H259" s="7" t="s">
        <v>912</v>
      </c>
      <c r="I259" s="282" t="s">
        <v>830</v>
      </c>
      <c r="J259" s="36">
        <v>865.06</v>
      </c>
      <c r="K259" s="24">
        <v>0.25</v>
      </c>
      <c r="M259" s="285"/>
      <c r="N259" s="285"/>
      <c r="O259" s="285"/>
      <c r="P259" s="285"/>
      <c r="Q259" s="285"/>
      <c r="R259" s="26"/>
      <c r="S259" s="26"/>
      <c r="T259" s="26"/>
      <c r="U259" s="26"/>
      <c r="V259" s="295">
        <f t="shared" si="65"/>
        <v>54.066249999999997</v>
      </c>
      <c r="W259" s="94">
        <f t="shared" si="60"/>
        <v>216.26499999999999</v>
      </c>
      <c r="X259" s="8">
        <f t="shared" si="60"/>
        <v>216.26499999999999</v>
      </c>
      <c r="Y259" s="8">
        <f t="shared" si="60"/>
        <v>216.26499999999999</v>
      </c>
      <c r="Z259" s="8">
        <f t="shared" si="66"/>
        <v>162.19874999999999</v>
      </c>
      <c r="AA259" s="8"/>
      <c r="AB259" s="8">
        <f t="shared" si="55"/>
        <v>865.06</v>
      </c>
      <c r="AD259" s="8">
        <f t="shared" si="58"/>
        <v>0</v>
      </c>
    </row>
    <row r="260" spans="1:30" ht="17.25" customHeight="1" x14ac:dyDescent="0.3">
      <c r="A260" s="25"/>
      <c r="B260" s="294">
        <v>45195</v>
      </c>
      <c r="C260" s="263"/>
      <c r="D260" s="263" t="s">
        <v>473</v>
      </c>
      <c r="E260" s="263" t="s">
        <v>901</v>
      </c>
      <c r="F260" s="263"/>
      <c r="G260" s="263" t="s">
        <v>512</v>
      </c>
      <c r="H260" s="7" t="s">
        <v>913</v>
      </c>
      <c r="I260" s="282" t="s">
        <v>830</v>
      </c>
      <c r="J260" s="36">
        <v>865.06</v>
      </c>
      <c r="K260" s="24">
        <v>0.25</v>
      </c>
      <c r="M260" s="285"/>
      <c r="N260" s="285"/>
      <c r="O260" s="285"/>
      <c r="P260" s="285"/>
      <c r="Q260" s="285"/>
      <c r="R260" s="26"/>
      <c r="S260" s="26"/>
      <c r="T260" s="26"/>
      <c r="U260" s="26"/>
      <c r="V260" s="295">
        <f t="shared" si="65"/>
        <v>54.066249999999997</v>
      </c>
      <c r="W260" s="94">
        <f t="shared" si="60"/>
        <v>216.26499999999999</v>
      </c>
      <c r="X260" s="8">
        <f t="shared" si="60"/>
        <v>216.26499999999999</v>
      </c>
      <c r="Y260" s="8">
        <f t="shared" si="60"/>
        <v>216.26499999999999</v>
      </c>
      <c r="Z260" s="8">
        <f t="shared" si="66"/>
        <v>162.19874999999999</v>
      </c>
      <c r="AA260" s="8"/>
      <c r="AB260" s="8">
        <f t="shared" si="55"/>
        <v>865.06</v>
      </c>
      <c r="AD260" s="8">
        <f t="shared" si="58"/>
        <v>0</v>
      </c>
    </row>
    <row r="261" spans="1:30" ht="17.25" customHeight="1" x14ac:dyDescent="0.3">
      <c r="A261" s="25"/>
      <c r="B261" s="294">
        <v>45217</v>
      </c>
      <c r="C261" s="263"/>
      <c r="D261" s="263" t="s">
        <v>473</v>
      </c>
      <c r="E261" s="263" t="s">
        <v>914</v>
      </c>
      <c r="F261" s="263"/>
      <c r="G261" s="263" t="s">
        <v>529</v>
      </c>
      <c r="H261" s="7" t="s">
        <v>915</v>
      </c>
      <c r="I261" s="282" t="s">
        <v>916</v>
      </c>
      <c r="J261" s="36">
        <v>416.05</v>
      </c>
      <c r="K261" s="24">
        <v>0.25</v>
      </c>
      <c r="M261" s="285"/>
      <c r="N261" s="285"/>
      <c r="O261" s="285"/>
      <c r="P261" s="285"/>
      <c r="Q261" s="285"/>
      <c r="R261" s="26"/>
      <c r="S261" s="26"/>
      <c r="T261" s="26"/>
      <c r="U261" s="26"/>
      <c r="V261" s="295">
        <f t="shared" si="65"/>
        <v>26.003125000000001</v>
      </c>
      <c r="W261" s="94">
        <f t="shared" si="60"/>
        <v>104.0125</v>
      </c>
      <c r="X261" s="8">
        <f t="shared" si="60"/>
        <v>104.0125</v>
      </c>
      <c r="Y261" s="8">
        <f t="shared" si="60"/>
        <v>104.0125</v>
      </c>
      <c r="Z261" s="8">
        <f t="shared" si="66"/>
        <v>78.009375000000006</v>
      </c>
      <c r="AA261" s="8"/>
      <c r="AB261" s="8">
        <f t="shared" si="55"/>
        <v>416.04999999999995</v>
      </c>
      <c r="AD261" s="8">
        <f t="shared" si="58"/>
        <v>0</v>
      </c>
    </row>
    <row r="262" spans="1:30" ht="17.25" customHeight="1" x14ac:dyDescent="0.3">
      <c r="A262" s="25"/>
      <c r="B262" s="294">
        <v>45247</v>
      </c>
      <c r="C262" s="263"/>
      <c r="D262" s="263" t="s">
        <v>473</v>
      </c>
      <c r="E262" s="263" t="s">
        <v>917</v>
      </c>
      <c r="F262" s="263"/>
      <c r="G262" s="263" t="s">
        <v>512</v>
      </c>
      <c r="H262" s="7" t="s">
        <v>918</v>
      </c>
      <c r="I262" s="282" t="s">
        <v>882</v>
      </c>
      <c r="J262" s="36">
        <v>992.33</v>
      </c>
      <c r="K262" s="24">
        <v>0.25</v>
      </c>
      <c r="M262" s="285"/>
      <c r="N262" s="285"/>
      <c r="O262" s="285"/>
      <c r="P262" s="285"/>
      <c r="Q262" s="285"/>
      <c r="R262" s="26"/>
      <c r="S262" s="26"/>
      <c r="T262" s="26"/>
      <c r="U262" s="26"/>
      <c r="V262" s="295">
        <f>$J262*$K262/12*2</f>
        <v>41.347083333333337</v>
      </c>
      <c r="W262" s="94">
        <f t="shared" si="60"/>
        <v>248.08250000000001</v>
      </c>
      <c r="X262" s="8">
        <f t="shared" si="60"/>
        <v>248.08250000000001</v>
      </c>
      <c r="Y262" s="8">
        <f t="shared" si="60"/>
        <v>248.08250000000001</v>
      </c>
      <c r="Z262" s="8">
        <f>$J262*$K262/12*10</f>
        <v>206.73541666666668</v>
      </c>
      <c r="AA262" s="8"/>
      <c r="AB262" s="8">
        <f t="shared" si="55"/>
        <v>992.33</v>
      </c>
      <c r="AD262" s="8">
        <f t="shared" si="58"/>
        <v>0</v>
      </c>
    </row>
    <row r="263" spans="1:30" ht="17.25" customHeight="1" x14ac:dyDescent="0.3">
      <c r="A263" s="25"/>
      <c r="B263" s="294">
        <v>45247</v>
      </c>
      <c r="C263" s="263"/>
      <c r="D263" s="263" t="s">
        <v>633</v>
      </c>
      <c r="E263" s="263" t="s">
        <v>919</v>
      </c>
      <c r="F263" s="263"/>
      <c r="G263" s="263" t="s">
        <v>512</v>
      </c>
      <c r="H263" s="305" t="s">
        <v>920</v>
      </c>
      <c r="I263" s="282" t="s">
        <v>921</v>
      </c>
      <c r="J263" s="36">
        <v>992.33</v>
      </c>
      <c r="K263" s="24">
        <v>0.25</v>
      </c>
      <c r="M263" s="285"/>
      <c r="N263" s="285"/>
      <c r="O263" s="285"/>
      <c r="P263" s="285"/>
      <c r="Q263" s="285"/>
      <c r="R263" s="26"/>
      <c r="S263" s="26"/>
      <c r="T263" s="26"/>
      <c r="U263" s="26"/>
      <c r="V263" s="295">
        <f>$J263*$K263/12*2</f>
        <v>41.347083333333337</v>
      </c>
      <c r="W263" s="94">
        <f t="shared" si="60"/>
        <v>248.08250000000001</v>
      </c>
      <c r="X263" s="8">
        <f t="shared" si="60"/>
        <v>248.08250000000001</v>
      </c>
      <c r="Y263" s="8">
        <f t="shared" si="60"/>
        <v>248.08250000000001</v>
      </c>
      <c r="Z263" s="8">
        <f>$J263*$K263/12*10</f>
        <v>206.73541666666668</v>
      </c>
      <c r="AA263" s="8"/>
      <c r="AB263" s="8">
        <f t="shared" si="55"/>
        <v>992.33</v>
      </c>
      <c r="AD263" s="8">
        <f t="shared" si="58"/>
        <v>0</v>
      </c>
    </row>
    <row r="264" spans="1:30" ht="17.25" customHeight="1" x14ac:dyDescent="0.3">
      <c r="A264" s="25"/>
      <c r="B264" s="294">
        <v>45247</v>
      </c>
      <c r="C264" s="263"/>
      <c r="D264" s="263" t="s">
        <v>473</v>
      </c>
      <c r="E264" s="263" t="s">
        <v>922</v>
      </c>
      <c r="F264" s="263"/>
      <c r="G264" s="263" t="s">
        <v>512</v>
      </c>
      <c r="H264" s="7" t="s">
        <v>923</v>
      </c>
      <c r="I264" s="282" t="s">
        <v>882</v>
      </c>
      <c r="J264" s="36">
        <v>992.34</v>
      </c>
      <c r="K264" s="24">
        <v>0.25</v>
      </c>
      <c r="M264" s="285"/>
      <c r="N264" s="285"/>
      <c r="O264" s="285"/>
      <c r="P264" s="285"/>
      <c r="Q264" s="285"/>
      <c r="R264" s="26"/>
      <c r="S264" s="26"/>
      <c r="T264" s="26"/>
      <c r="U264" s="26"/>
      <c r="V264" s="295">
        <f>$J264*$K264/12*2</f>
        <v>41.347500000000004</v>
      </c>
      <c r="W264" s="94">
        <f t="shared" si="60"/>
        <v>248.08500000000001</v>
      </c>
      <c r="X264" s="8">
        <f t="shared" si="60"/>
        <v>248.08500000000001</v>
      </c>
      <c r="Y264" s="8">
        <f t="shared" si="60"/>
        <v>248.08500000000001</v>
      </c>
      <c r="Z264" s="8">
        <f>$J264*$K264/12*10</f>
        <v>206.73750000000001</v>
      </c>
      <c r="AA264" s="8"/>
      <c r="AB264" s="8">
        <f t="shared" si="55"/>
        <v>992.34000000000015</v>
      </c>
      <c r="AD264" s="8">
        <f t="shared" si="58"/>
        <v>0</v>
      </c>
    </row>
    <row r="265" spans="1:30" ht="17.25" customHeight="1" x14ac:dyDescent="0.3">
      <c r="A265" s="25"/>
      <c r="B265" s="294">
        <v>45247</v>
      </c>
      <c r="C265" s="263"/>
      <c r="D265" s="263" t="s">
        <v>473</v>
      </c>
      <c r="E265" s="263" t="s">
        <v>922</v>
      </c>
      <c r="F265" s="263"/>
      <c r="G265" s="263" t="s">
        <v>512</v>
      </c>
      <c r="H265" s="7" t="s">
        <v>924</v>
      </c>
      <c r="I265" s="282" t="s">
        <v>882</v>
      </c>
      <c r="J265" s="36">
        <v>992.33</v>
      </c>
      <c r="K265" s="24">
        <v>0.25</v>
      </c>
      <c r="M265" s="285"/>
      <c r="N265" s="285"/>
      <c r="O265" s="285"/>
      <c r="P265" s="285"/>
      <c r="Q265" s="285"/>
      <c r="R265" s="26"/>
      <c r="S265" s="26"/>
      <c r="T265" s="26"/>
      <c r="U265" s="26"/>
      <c r="V265" s="295">
        <f t="shared" ref="V265:V267" si="67">$J265*$K265/12*2</f>
        <v>41.347083333333337</v>
      </c>
      <c r="W265" s="94">
        <f t="shared" si="60"/>
        <v>248.08250000000001</v>
      </c>
      <c r="X265" s="8">
        <f t="shared" si="60"/>
        <v>248.08250000000001</v>
      </c>
      <c r="Y265" s="8">
        <f t="shared" si="60"/>
        <v>248.08250000000001</v>
      </c>
      <c r="Z265" s="8">
        <f t="shared" ref="Z265:Z267" si="68">$J265*$K265/12*10</f>
        <v>206.73541666666668</v>
      </c>
      <c r="AA265" s="8"/>
      <c r="AB265" s="8">
        <f t="shared" si="55"/>
        <v>992.33</v>
      </c>
      <c r="AD265" s="8">
        <f t="shared" si="58"/>
        <v>0</v>
      </c>
    </row>
    <row r="266" spans="1:30" ht="17.25" customHeight="1" x14ac:dyDescent="0.3">
      <c r="A266" s="25"/>
      <c r="B266" s="294">
        <v>45247</v>
      </c>
      <c r="C266" s="263"/>
      <c r="D266" s="263" t="s">
        <v>473</v>
      </c>
      <c r="E266" s="263" t="s">
        <v>922</v>
      </c>
      <c r="F266" s="263"/>
      <c r="G266" s="263" t="s">
        <v>512</v>
      </c>
      <c r="H266" s="7" t="s">
        <v>918</v>
      </c>
      <c r="I266" s="282" t="s">
        <v>882</v>
      </c>
      <c r="J266" s="36">
        <v>992.33</v>
      </c>
      <c r="K266" s="24">
        <v>0.25</v>
      </c>
      <c r="M266" s="285"/>
      <c r="N266" s="285"/>
      <c r="O266" s="285"/>
      <c r="P266" s="285"/>
      <c r="Q266" s="285"/>
      <c r="R266" s="26"/>
      <c r="S266" s="26"/>
      <c r="T266" s="26"/>
      <c r="U266" s="26"/>
      <c r="V266" s="295">
        <f t="shared" si="67"/>
        <v>41.347083333333337</v>
      </c>
      <c r="W266" s="94">
        <f t="shared" ref="W266:Z282" si="69">$J266*$K266</f>
        <v>248.08250000000001</v>
      </c>
      <c r="X266" s="8">
        <f t="shared" si="69"/>
        <v>248.08250000000001</v>
      </c>
      <c r="Y266" s="8">
        <f t="shared" si="69"/>
        <v>248.08250000000001</v>
      </c>
      <c r="Z266" s="8">
        <f t="shared" si="68"/>
        <v>206.73541666666668</v>
      </c>
      <c r="AA266" s="8"/>
      <c r="AB266" s="8">
        <f t="shared" si="55"/>
        <v>992.33</v>
      </c>
      <c r="AD266" s="8">
        <f t="shared" si="58"/>
        <v>0</v>
      </c>
    </row>
    <row r="267" spans="1:30" ht="17.25" customHeight="1" x14ac:dyDescent="0.3">
      <c r="A267" s="298"/>
      <c r="B267" s="299">
        <v>45247</v>
      </c>
      <c r="C267" s="262"/>
      <c r="D267" s="262" t="s">
        <v>473</v>
      </c>
      <c r="E267" s="262" t="s">
        <v>925</v>
      </c>
      <c r="F267" s="262"/>
      <c r="G267" s="262" t="s">
        <v>512</v>
      </c>
      <c r="H267" s="308" t="s">
        <v>926</v>
      </c>
      <c r="I267" s="278" t="s">
        <v>882</v>
      </c>
      <c r="J267" s="76">
        <v>992.33</v>
      </c>
      <c r="K267" s="300">
        <v>0.25</v>
      </c>
      <c r="L267" s="264"/>
      <c r="M267" s="265"/>
      <c r="N267" s="265"/>
      <c r="O267" s="265"/>
      <c r="P267" s="265"/>
      <c r="Q267" s="265"/>
      <c r="R267" s="301"/>
      <c r="S267" s="301"/>
      <c r="T267" s="301"/>
      <c r="U267" s="301"/>
      <c r="V267" s="302">
        <f t="shared" si="67"/>
        <v>41.347083333333337</v>
      </c>
      <c r="W267" s="336">
        <f t="shared" si="69"/>
        <v>248.08250000000001</v>
      </c>
      <c r="X267" s="303">
        <f t="shared" si="69"/>
        <v>248.08250000000001</v>
      </c>
      <c r="Y267" s="303">
        <f t="shared" si="69"/>
        <v>248.08250000000001</v>
      </c>
      <c r="Z267" s="303">
        <f t="shared" si="68"/>
        <v>206.73541666666668</v>
      </c>
      <c r="AA267" s="303"/>
      <c r="AB267" s="303">
        <f t="shared" si="55"/>
        <v>992.33</v>
      </c>
      <c r="AC267" s="356"/>
      <c r="AD267" s="303">
        <f t="shared" si="58"/>
        <v>0</v>
      </c>
    </row>
    <row r="268" spans="1:30" ht="17.25" customHeight="1" x14ac:dyDescent="0.3">
      <c r="A268" s="25"/>
      <c r="B268" s="284">
        <v>45336</v>
      </c>
      <c r="D268" s="7" t="s">
        <v>594</v>
      </c>
      <c r="E268" s="7" t="s">
        <v>927</v>
      </c>
      <c r="G268" s="7" t="s">
        <v>512</v>
      </c>
      <c r="H268" s="7" t="s">
        <v>928</v>
      </c>
      <c r="I268" s="282" t="s">
        <v>929</v>
      </c>
      <c r="J268" s="36">
        <v>1595.72</v>
      </c>
      <c r="K268" s="24">
        <v>0.25</v>
      </c>
      <c r="M268" s="285"/>
      <c r="N268" s="285"/>
      <c r="O268" s="285"/>
      <c r="P268" s="285"/>
      <c r="Q268" s="285"/>
      <c r="R268" s="26"/>
      <c r="S268" s="26"/>
      <c r="T268" s="26"/>
      <c r="U268" s="26"/>
      <c r="V268" s="8"/>
      <c r="W268" s="94">
        <f>$J268*$K268/12*10</f>
        <v>332.44166666666666</v>
      </c>
      <c r="X268" s="8">
        <f t="shared" si="69"/>
        <v>398.93</v>
      </c>
      <c r="Y268" s="8">
        <f t="shared" si="69"/>
        <v>398.93</v>
      </c>
      <c r="Z268" s="8">
        <f t="shared" si="69"/>
        <v>398.93</v>
      </c>
      <c r="AA268" s="8">
        <f>$J268*$K268/12*2</f>
        <v>66.48833333333333</v>
      </c>
      <c r="AB268" s="8">
        <f>SUBTOTAL(9,W268:AA268)</f>
        <v>1595.72</v>
      </c>
      <c r="AD268" s="8">
        <f t="shared" si="58"/>
        <v>0</v>
      </c>
    </row>
    <row r="269" spans="1:30" ht="17.25" customHeight="1" x14ac:dyDescent="0.25">
      <c r="A269" s="25"/>
      <c r="B269" s="284">
        <v>45401</v>
      </c>
      <c r="D269" s="7" t="s">
        <v>594</v>
      </c>
      <c r="E269" s="7" t="s">
        <v>930</v>
      </c>
      <c r="G269" s="7" t="s">
        <v>529</v>
      </c>
      <c r="H269" s="7" t="s">
        <v>931</v>
      </c>
      <c r="I269" s="16" t="s">
        <v>932</v>
      </c>
      <c r="J269" s="36">
        <v>177.53</v>
      </c>
      <c r="K269" s="24">
        <v>0.25</v>
      </c>
      <c r="M269" s="285"/>
      <c r="N269" s="285"/>
      <c r="O269" s="285"/>
      <c r="P269" s="285"/>
      <c r="Q269" s="285"/>
      <c r="R269" s="26"/>
      <c r="S269" s="26"/>
      <c r="T269" s="26"/>
      <c r="U269" s="26"/>
      <c r="V269" s="8"/>
      <c r="W269" s="94">
        <f>$J269*$K269/12*8</f>
        <v>29.588333333333335</v>
      </c>
      <c r="X269" s="8">
        <f t="shared" si="69"/>
        <v>44.3825</v>
      </c>
      <c r="Y269" s="8">
        <f t="shared" si="69"/>
        <v>44.3825</v>
      </c>
      <c r="Z269" s="8">
        <f t="shared" si="69"/>
        <v>44.3825</v>
      </c>
      <c r="AA269" s="8">
        <f>$J269*$K269/12*4</f>
        <v>14.794166666666667</v>
      </c>
      <c r="AB269" s="8">
        <f>SUBTOTAL(9,W269:AA269)</f>
        <v>177.52999999999997</v>
      </c>
      <c r="AD269" s="8">
        <f t="shared" si="58"/>
        <v>0</v>
      </c>
    </row>
    <row r="270" spans="1:30" ht="17.25" customHeight="1" x14ac:dyDescent="0.25">
      <c r="A270" s="25"/>
      <c r="B270" s="284">
        <v>45404</v>
      </c>
      <c r="D270" s="7" t="s">
        <v>15</v>
      </c>
      <c r="E270" s="7" t="s">
        <v>933</v>
      </c>
      <c r="G270" s="7" t="s">
        <v>512</v>
      </c>
      <c r="H270" s="7" t="s">
        <v>934</v>
      </c>
      <c r="I270" s="16" t="s">
        <v>935</v>
      </c>
      <c r="J270" s="36">
        <v>1061.72</v>
      </c>
      <c r="K270" s="24">
        <v>0.25</v>
      </c>
      <c r="M270" s="285"/>
      <c r="N270" s="285"/>
      <c r="O270" s="285"/>
      <c r="P270" s="285"/>
      <c r="Q270" s="285"/>
      <c r="R270" s="26"/>
      <c r="S270" s="26"/>
      <c r="T270" s="26"/>
      <c r="U270" s="26"/>
      <c r="V270" s="8"/>
      <c r="W270" s="94">
        <f t="shared" ref="W270:W276" si="70">$J270*$K270/12*8</f>
        <v>176.95333333333335</v>
      </c>
      <c r="X270" s="8">
        <f t="shared" si="69"/>
        <v>265.43</v>
      </c>
      <c r="Y270" s="8">
        <f t="shared" si="69"/>
        <v>265.43</v>
      </c>
      <c r="Z270" s="8">
        <f t="shared" si="69"/>
        <v>265.43</v>
      </c>
      <c r="AA270" s="8">
        <f t="shared" ref="AA270:AA276" si="71">$J270*$K270/12*4</f>
        <v>88.476666666666674</v>
      </c>
      <c r="AB270" s="8">
        <f>SUM(W270:AA270)</f>
        <v>1061.72</v>
      </c>
      <c r="AD270" s="8">
        <f t="shared" si="58"/>
        <v>0</v>
      </c>
    </row>
    <row r="271" spans="1:30" ht="17.25" customHeight="1" x14ac:dyDescent="0.25">
      <c r="A271" s="25"/>
      <c r="B271" s="284">
        <v>45404</v>
      </c>
      <c r="D271" s="7" t="s">
        <v>15</v>
      </c>
      <c r="E271" s="7" t="s">
        <v>933</v>
      </c>
      <c r="G271" s="7" t="s">
        <v>512</v>
      </c>
      <c r="H271" s="7" t="s">
        <v>936</v>
      </c>
      <c r="I271" s="16" t="s">
        <v>935</v>
      </c>
      <c r="J271" s="36">
        <v>1061.72</v>
      </c>
      <c r="K271" s="24">
        <v>0.25</v>
      </c>
      <c r="M271" s="285"/>
      <c r="N271" s="285"/>
      <c r="O271" s="285"/>
      <c r="P271" s="285"/>
      <c r="Q271" s="285"/>
      <c r="R271" s="26"/>
      <c r="S271" s="26"/>
      <c r="T271" s="26"/>
      <c r="U271" s="26"/>
      <c r="V271" s="8"/>
      <c r="W271" s="94">
        <f t="shared" si="70"/>
        <v>176.95333333333335</v>
      </c>
      <c r="X271" s="8">
        <f t="shared" si="69"/>
        <v>265.43</v>
      </c>
      <c r="Y271" s="8">
        <f t="shared" si="69"/>
        <v>265.43</v>
      </c>
      <c r="Z271" s="8">
        <f t="shared" si="69"/>
        <v>265.43</v>
      </c>
      <c r="AA271" s="8">
        <f t="shared" si="71"/>
        <v>88.476666666666674</v>
      </c>
      <c r="AB271" s="8">
        <f t="shared" ref="AB271:AB289" si="72">SUBTOTAL(9,W271:AA271)</f>
        <v>1061.72</v>
      </c>
      <c r="AD271" s="8">
        <f t="shared" si="58"/>
        <v>0</v>
      </c>
    </row>
    <row r="272" spans="1:30" ht="17.25" customHeight="1" x14ac:dyDescent="0.3">
      <c r="A272" s="25"/>
      <c r="B272" s="284">
        <v>45404</v>
      </c>
      <c r="D272" s="7" t="s">
        <v>15</v>
      </c>
      <c r="E272" s="7" t="s">
        <v>933</v>
      </c>
      <c r="G272" s="7" t="s">
        <v>533</v>
      </c>
      <c r="H272" s="7" t="s">
        <v>937</v>
      </c>
      <c r="I272" s="282" t="s">
        <v>938</v>
      </c>
      <c r="J272" s="36">
        <v>135.55000000000001</v>
      </c>
      <c r="K272" s="24">
        <v>0.25</v>
      </c>
      <c r="M272" s="285"/>
      <c r="N272" s="285"/>
      <c r="O272" s="285"/>
      <c r="P272" s="285"/>
      <c r="Q272" s="285"/>
      <c r="R272" s="26"/>
      <c r="S272" s="26"/>
      <c r="T272" s="26"/>
      <c r="U272" s="26"/>
      <c r="V272" s="8"/>
      <c r="W272" s="94">
        <f t="shared" si="70"/>
        <v>22.591666666666669</v>
      </c>
      <c r="X272" s="8">
        <f t="shared" si="69"/>
        <v>33.887500000000003</v>
      </c>
      <c r="Y272" s="8">
        <f t="shared" si="69"/>
        <v>33.887500000000003</v>
      </c>
      <c r="Z272" s="8">
        <f t="shared" si="69"/>
        <v>33.887500000000003</v>
      </c>
      <c r="AA272" s="8">
        <f t="shared" si="71"/>
        <v>11.295833333333334</v>
      </c>
      <c r="AB272" s="8">
        <f t="shared" si="72"/>
        <v>135.55000000000001</v>
      </c>
      <c r="AD272" s="8">
        <f t="shared" si="58"/>
        <v>0</v>
      </c>
    </row>
    <row r="273" spans="1:30" ht="17.25" customHeight="1" x14ac:dyDescent="0.3">
      <c r="A273" s="25"/>
      <c r="B273" s="284">
        <v>45404</v>
      </c>
      <c r="D273" s="7" t="s">
        <v>15</v>
      </c>
      <c r="E273" s="7" t="s">
        <v>933</v>
      </c>
      <c r="G273" s="7" t="s">
        <v>533</v>
      </c>
      <c r="H273" s="7" t="s">
        <v>939</v>
      </c>
      <c r="I273" s="282" t="s">
        <v>938</v>
      </c>
      <c r="J273" s="36">
        <v>135.54</v>
      </c>
      <c r="K273" s="24">
        <v>0.25</v>
      </c>
      <c r="M273" s="285"/>
      <c r="N273" s="285"/>
      <c r="O273" s="285"/>
      <c r="P273" s="285"/>
      <c r="Q273" s="285"/>
      <c r="R273" s="26"/>
      <c r="S273" s="26"/>
      <c r="T273" s="26"/>
      <c r="U273" s="26"/>
      <c r="V273" s="8"/>
      <c r="W273" s="94">
        <f t="shared" si="70"/>
        <v>22.59</v>
      </c>
      <c r="X273" s="8">
        <f t="shared" si="69"/>
        <v>33.884999999999998</v>
      </c>
      <c r="Y273" s="8">
        <f t="shared" si="69"/>
        <v>33.884999999999998</v>
      </c>
      <c r="Z273" s="8">
        <f t="shared" si="69"/>
        <v>33.884999999999998</v>
      </c>
      <c r="AA273" s="8">
        <f t="shared" si="71"/>
        <v>11.295</v>
      </c>
      <c r="AB273" s="8">
        <f t="shared" si="72"/>
        <v>135.53999999999996</v>
      </c>
      <c r="AD273" s="8">
        <f t="shared" si="58"/>
        <v>0</v>
      </c>
    </row>
    <row r="274" spans="1:30" ht="17.25" customHeight="1" x14ac:dyDescent="0.3">
      <c r="A274" s="25"/>
      <c r="B274" s="284">
        <v>45404</v>
      </c>
      <c r="D274" s="7" t="s">
        <v>15</v>
      </c>
      <c r="E274" s="7" t="s">
        <v>933</v>
      </c>
      <c r="G274" s="7" t="s">
        <v>533</v>
      </c>
      <c r="H274" s="7" t="s">
        <v>940</v>
      </c>
      <c r="I274" s="282" t="s">
        <v>938</v>
      </c>
      <c r="J274" s="36">
        <v>135.54</v>
      </c>
      <c r="K274" s="24">
        <v>0.25</v>
      </c>
      <c r="M274" s="285"/>
      <c r="N274" s="285"/>
      <c r="O274" s="285"/>
      <c r="P274" s="285"/>
      <c r="Q274" s="285"/>
      <c r="R274" s="26"/>
      <c r="S274" s="26"/>
      <c r="T274" s="26"/>
      <c r="U274" s="26"/>
      <c r="V274" s="8"/>
      <c r="W274" s="94">
        <f t="shared" si="70"/>
        <v>22.59</v>
      </c>
      <c r="X274" s="8">
        <f t="shared" si="69"/>
        <v>33.884999999999998</v>
      </c>
      <c r="Y274" s="8">
        <f t="shared" si="69"/>
        <v>33.884999999999998</v>
      </c>
      <c r="Z274" s="8">
        <f t="shared" si="69"/>
        <v>33.884999999999998</v>
      </c>
      <c r="AA274" s="8">
        <f t="shared" si="71"/>
        <v>11.295</v>
      </c>
      <c r="AB274" s="8">
        <f t="shared" si="72"/>
        <v>135.53999999999996</v>
      </c>
      <c r="AD274" s="8">
        <f t="shared" si="58"/>
        <v>0</v>
      </c>
    </row>
    <row r="275" spans="1:30" ht="17.25" customHeight="1" x14ac:dyDescent="0.3">
      <c r="A275" s="25"/>
      <c r="B275" s="284">
        <v>45404</v>
      </c>
      <c r="D275" s="7" t="s">
        <v>15</v>
      </c>
      <c r="E275" s="7" t="s">
        <v>933</v>
      </c>
      <c r="G275" s="7" t="s">
        <v>533</v>
      </c>
      <c r="H275" s="7" t="s">
        <v>941</v>
      </c>
      <c r="I275" s="282" t="s">
        <v>938</v>
      </c>
      <c r="J275" s="36">
        <v>135.54</v>
      </c>
      <c r="K275" s="24">
        <v>0.25</v>
      </c>
      <c r="M275" s="285"/>
      <c r="N275" s="285"/>
      <c r="O275" s="285"/>
      <c r="P275" s="285"/>
      <c r="Q275" s="285"/>
      <c r="R275" s="26"/>
      <c r="S275" s="26"/>
      <c r="T275" s="26"/>
      <c r="U275" s="26"/>
      <c r="V275" s="8"/>
      <c r="W275" s="94">
        <f t="shared" si="70"/>
        <v>22.59</v>
      </c>
      <c r="X275" s="8">
        <f t="shared" si="69"/>
        <v>33.884999999999998</v>
      </c>
      <c r="Y275" s="8">
        <f t="shared" si="69"/>
        <v>33.884999999999998</v>
      </c>
      <c r="Z275" s="8">
        <f t="shared" si="69"/>
        <v>33.884999999999998</v>
      </c>
      <c r="AA275" s="8">
        <f t="shared" si="71"/>
        <v>11.295</v>
      </c>
      <c r="AB275" s="8">
        <f t="shared" si="72"/>
        <v>135.53999999999996</v>
      </c>
      <c r="AD275" s="8">
        <f t="shared" si="58"/>
        <v>0</v>
      </c>
    </row>
    <row r="276" spans="1:30" ht="17.25" customHeight="1" x14ac:dyDescent="0.3">
      <c r="A276" s="25"/>
      <c r="B276" s="284">
        <v>45404</v>
      </c>
      <c r="D276" s="7" t="s">
        <v>15</v>
      </c>
      <c r="E276" s="7" t="s">
        <v>933</v>
      </c>
      <c r="G276" s="7" t="s">
        <v>533</v>
      </c>
      <c r="H276" s="7" t="s">
        <v>942</v>
      </c>
      <c r="I276" s="282" t="s">
        <v>938</v>
      </c>
      <c r="J276" s="36">
        <v>135.54</v>
      </c>
      <c r="K276" s="24">
        <v>0.25</v>
      </c>
      <c r="M276" s="285"/>
      <c r="N276" s="285"/>
      <c r="O276" s="285"/>
      <c r="P276" s="285"/>
      <c r="Q276" s="285"/>
      <c r="R276" s="26"/>
      <c r="S276" s="26"/>
      <c r="T276" s="26"/>
      <c r="U276" s="26"/>
      <c r="V276" s="8"/>
      <c r="W276" s="94">
        <f t="shared" si="70"/>
        <v>22.59</v>
      </c>
      <c r="X276" s="8">
        <f t="shared" si="69"/>
        <v>33.884999999999998</v>
      </c>
      <c r="Y276" s="8">
        <f t="shared" si="69"/>
        <v>33.884999999999998</v>
      </c>
      <c r="Z276" s="8">
        <f t="shared" si="69"/>
        <v>33.884999999999998</v>
      </c>
      <c r="AA276" s="8">
        <f t="shared" si="71"/>
        <v>11.295</v>
      </c>
      <c r="AB276" s="8">
        <f t="shared" si="72"/>
        <v>135.53999999999996</v>
      </c>
      <c r="AD276" s="8">
        <f t="shared" si="58"/>
        <v>0</v>
      </c>
    </row>
    <row r="277" spans="1:30" ht="17.25" customHeight="1" x14ac:dyDescent="0.3">
      <c r="A277" s="25"/>
      <c r="B277" s="284">
        <v>45582</v>
      </c>
      <c r="D277" s="7" t="s">
        <v>633</v>
      </c>
      <c r="E277" s="7" t="s">
        <v>943</v>
      </c>
      <c r="G277" s="7" t="s">
        <v>474</v>
      </c>
      <c r="H277" s="7" t="s">
        <v>944</v>
      </c>
      <c r="I277" s="282" t="s">
        <v>945</v>
      </c>
      <c r="J277" s="36">
        <v>958.15</v>
      </c>
      <c r="K277" s="24">
        <v>0.25</v>
      </c>
      <c r="M277" s="285"/>
      <c r="N277" s="285"/>
      <c r="O277" s="285"/>
      <c r="P277" s="285"/>
      <c r="Q277" s="285"/>
      <c r="R277" s="26"/>
      <c r="S277" s="26"/>
      <c r="T277" s="26"/>
      <c r="U277" s="26"/>
      <c r="V277" s="8"/>
      <c r="W277" s="94">
        <f>$J277*$K277/12*2</f>
        <v>39.922916666666666</v>
      </c>
      <c r="X277" s="8">
        <f t="shared" si="69"/>
        <v>239.53749999999999</v>
      </c>
      <c r="Y277" s="8">
        <f t="shared" si="69"/>
        <v>239.53749999999999</v>
      </c>
      <c r="Z277" s="8">
        <f t="shared" si="69"/>
        <v>239.53749999999999</v>
      </c>
      <c r="AA277" s="8">
        <f t="shared" ref="AA277:AA283" si="73">$J277*$K277/12*10</f>
        <v>199.61458333333331</v>
      </c>
      <c r="AB277" s="8">
        <f t="shared" si="72"/>
        <v>958.15000000000009</v>
      </c>
      <c r="AD277" s="8">
        <f t="shared" si="58"/>
        <v>0</v>
      </c>
    </row>
    <row r="278" spans="1:30" ht="17.25" customHeight="1" x14ac:dyDescent="0.3">
      <c r="A278" s="25"/>
      <c r="B278" s="284" t="s">
        <v>946</v>
      </c>
      <c r="D278" s="7" t="s">
        <v>633</v>
      </c>
      <c r="E278" s="7" t="s">
        <v>943</v>
      </c>
      <c r="G278" s="7" t="s">
        <v>495</v>
      </c>
      <c r="H278" s="7" t="s">
        <v>947</v>
      </c>
      <c r="I278" s="282" t="s">
        <v>948</v>
      </c>
      <c r="J278" s="36">
        <v>460.01</v>
      </c>
      <c r="K278" s="24">
        <v>0.25</v>
      </c>
      <c r="M278" s="285"/>
      <c r="N278" s="285"/>
      <c r="O278" s="285"/>
      <c r="P278" s="285"/>
      <c r="Q278" s="285"/>
      <c r="R278" s="26"/>
      <c r="S278" s="26"/>
      <c r="T278" s="26"/>
      <c r="U278" s="26"/>
      <c r="V278" s="8"/>
      <c r="W278" s="94">
        <f>$J278*$K278/12*2</f>
        <v>19.167083333333334</v>
      </c>
      <c r="X278" s="8">
        <f t="shared" si="69"/>
        <v>115.0025</v>
      </c>
      <c r="Y278" s="8">
        <f t="shared" si="69"/>
        <v>115.0025</v>
      </c>
      <c r="Z278" s="8">
        <f t="shared" si="69"/>
        <v>115.0025</v>
      </c>
      <c r="AA278" s="8">
        <f t="shared" si="73"/>
        <v>95.835416666666674</v>
      </c>
      <c r="AB278" s="8">
        <f t="shared" si="72"/>
        <v>460.01</v>
      </c>
      <c r="AD278" s="8">
        <f t="shared" si="58"/>
        <v>0</v>
      </c>
    </row>
    <row r="279" spans="1:30" ht="17.25" customHeight="1" x14ac:dyDescent="0.3">
      <c r="A279" s="25"/>
      <c r="B279" s="284" t="s">
        <v>946</v>
      </c>
      <c r="D279" s="7" t="s">
        <v>633</v>
      </c>
      <c r="E279" s="7" t="s">
        <v>943</v>
      </c>
      <c r="G279" s="7" t="s">
        <v>495</v>
      </c>
      <c r="H279" s="7" t="s">
        <v>949</v>
      </c>
      <c r="I279" s="282" t="s">
        <v>950</v>
      </c>
      <c r="J279" s="36">
        <v>179</v>
      </c>
      <c r="K279" s="24">
        <v>0.25</v>
      </c>
      <c r="M279" s="285"/>
      <c r="N279" s="285"/>
      <c r="O279" s="285"/>
      <c r="P279" s="285"/>
      <c r="Q279" s="285"/>
      <c r="R279" s="26"/>
      <c r="S279" s="26"/>
      <c r="T279" s="26"/>
      <c r="U279" s="26"/>
      <c r="V279" s="8"/>
      <c r="W279" s="94">
        <f>$J279*$K279/12*2</f>
        <v>7.458333333333333</v>
      </c>
      <c r="X279" s="8">
        <f t="shared" si="69"/>
        <v>44.75</v>
      </c>
      <c r="Y279" s="8">
        <f t="shared" si="69"/>
        <v>44.75</v>
      </c>
      <c r="Z279" s="8">
        <f t="shared" si="69"/>
        <v>44.75</v>
      </c>
      <c r="AA279" s="8">
        <f t="shared" si="73"/>
        <v>37.291666666666664</v>
      </c>
      <c r="AB279" s="8">
        <f t="shared" si="72"/>
        <v>179</v>
      </c>
      <c r="AD279" s="8">
        <f t="shared" si="58"/>
        <v>0</v>
      </c>
    </row>
    <row r="280" spans="1:30" ht="17.25" customHeight="1" x14ac:dyDescent="0.3">
      <c r="A280" s="25"/>
      <c r="B280" s="284">
        <v>45614</v>
      </c>
      <c r="C280" s="7" t="s">
        <v>982</v>
      </c>
      <c r="D280" s="7" t="s">
        <v>15</v>
      </c>
      <c r="E280" s="7" t="s">
        <v>951</v>
      </c>
      <c r="G280" s="7" t="s">
        <v>495</v>
      </c>
      <c r="H280" s="7" t="s">
        <v>952</v>
      </c>
      <c r="I280" s="282" t="s">
        <v>953</v>
      </c>
      <c r="J280" s="36">
        <v>207.69</v>
      </c>
      <c r="K280" s="24">
        <v>0.25</v>
      </c>
      <c r="M280" s="285"/>
      <c r="N280" s="285"/>
      <c r="O280" s="285"/>
      <c r="P280" s="285"/>
      <c r="Q280" s="285"/>
      <c r="R280" s="26"/>
      <c r="S280" s="26"/>
      <c r="T280" s="26"/>
      <c r="U280" s="26"/>
      <c r="V280" s="8"/>
      <c r="W280" s="94">
        <f t="shared" ref="W280:W283" si="74">$J280*$K280/12*2</f>
        <v>8.6537500000000005</v>
      </c>
      <c r="X280" s="8">
        <f t="shared" si="69"/>
        <v>51.922499999999999</v>
      </c>
      <c r="Y280" s="8">
        <f t="shared" si="69"/>
        <v>51.922499999999999</v>
      </c>
      <c r="Z280" s="8">
        <f t="shared" si="69"/>
        <v>51.922499999999999</v>
      </c>
      <c r="AA280" s="8">
        <f t="shared" si="73"/>
        <v>43.268750000000004</v>
      </c>
      <c r="AB280" s="8">
        <f t="shared" si="72"/>
        <v>207.69</v>
      </c>
      <c r="AD280" s="8">
        <f t="shared" si="58"/>
        <v>0</v>
      </c>
    </row>
    <row r="281" spans="1:30" ht="17.25" customHeight="1" x14ac:dyDescent="0.3">
      <c r="A281" s="25"/>
      <c r="B281" s="284">
        <v>45614</v>
      </c>
      <c r="C281" s="7" t="s">
        <v>982</v>
      </c>
      <c r="D281" s="7" t="s">
        <v>15</v>
      </c>
      <c r="E281" s="7" t="s">
        <v>951</v>
      </c>
      <c r="G281" s="7" t="s">
        <v>533</v>
      </c>
      <c r="H281" s="7" t="s">
        <v>954</v>
      </c>
      <c r="I281" s="282" t="s">
        <v>938</v>
      </c>
      <c r="J281" s="36">
        <v>135.54</v>
      </c>
      <c r="K281" s="24">
        <v>0.25</v>
      </c>
      <c r="M281" s="285"/>
      <c r="N281" s="285"/>
      <c r="O281" s="285"/>
      <c r="P281" s="285"/>
      <c r="Q281" s="285"/>
      <c r="R281" s="26"/>
      <c r="S281" s="26"/>
      <c r="T281" s="26"/>
      <c r="U281" s="26"/>
      <c r="V281" s="8"/>
      <c r="W281" s="94">
        <f t="shared" si="74"/>
        <v>5.6475</v>
      </c>
      <c r="X281" s="8">
        <f t="shared" si="69"/>
        <v>33.884999999999998</v>
      </c>
      <c r="Y281" s="8">
        <f t="shared" si="69"/>
        <v>33.884999999999998</v>
      </c>
      <c r="Z281" s="8">
        <f t="shared" si="69"/>
        <v>33.884999999999998</v>
      </c>
      <c r="AA281" s="8">
        <f t="shared" si="73"/>
        <v>28.237500000000001</v>
      </c>
      <c r="AB281" s="8">
        <f t="shared" si="72"/>
        <v>135.54</v>
      </c>
      <c r="AD281" s="8">
        <f t="shared" si="58"/>
        <v>0</v>
      </c>
    </row>
    <row r="282" spans="1:30" ht="17.25" customHeight="1" x14ac:dyDescent="0.3">
      <c r="A282" s="25"/>
      <c r="B282" s="284">
        <v>45614</v>
      </c>
      <c r="C282" s="7" t="s">
        <v>982</v>
      </c>
      <c r="D282" s="7" t="s">
        <v>15</v>
      </c>
      <c r="E282" s="7" t="s">
        <v>951</v>
      </c>
      <c r="G282" s="7" t="s">
        <v>533</v>
      </c>
      <c r="H282" s="7" t="s">
        <v>955</v>
      </c>
      <c r="I282" s="282" t="s">
        <v>938</v>
      </c>
      <c r="J282" s="36">
        <v>135.54</v>
      </c>
      <c r="K282" s="24">
        <v>0.25</v>
      </c>
      <c r="M282" s="285"/>
      <c r="N282" s="285"/>
      <c r="O282" s="285"/>
      <c r="P282" s="285"/>
      <c r="Q282" s="285"/>
      <c r="R282" s="26"/>
      <c r="S282" s="26"/>
      <c r="T282" s="26"/>
      <c r="U282" s="26"/>
      <c r="V282" s="8"/>
      <c r="W282" s="94">
        <f t="shared" si="74"/>
        <v>5.6475</v>
      </c>
      <c r="X282" s="8">
        <f t="shared" si="69"/>
        <v>33.884999999999998</v>
      </c>
      <c r="Y282" s="8">
        <f t="shared" si="69"/>
        <v>33.884999999999998</v>
      </c>
      <c r="Z282" s="8">
        <f t="shared" si="69"/>
        <v>33.884999999999998</v>
      </c>
      <c r="AA282" s="8">
        <f t="shared" si="73"/>
        <v>28.237500000000001</v>
      </c>
      <c r="AB282" s="8">
        <f t="shared" si="72"/>
        <v>135.54</v>
      </c>
      <c r="AD282" s="8">
        <f t="shared" si="58"/>
        <v>0</v>
      </c>
    </row>
    <row r="283" spans="1:30" ht="17.25" customHeight="1" x14ac:dyDescent="0.3">
      <c r="A283" s="25"/>
      <c r="B283" s="284">
        <v>45614</v>
      </c>
      <c r="C283" s="7" t="s">
        <v>982</v>
      </c>
      <c r="D283" s="7" t="s">
        <v>15</v>
      </c>
      <c r="E283" s="7" t="s">
        <v>951</v>
      </c>
      <c r="G283" s="7" t="s">
        <v>474</v>
      </c>
      <c r="H283" s="7" t="s">
        <v>956</v>
      </c>
      <c r="I283" s="282" t="s">
        <v>957</v>
      </c>
      <c r="J283" s="36">
        <f>120.34+187.1+184.64</f>
        <v>492.08</v>
      </c>
      <c r="K283" s="24">
        <v>0.25</v>
      </c>
      <c r="M283" s="285"/>
      <c r="N283" s="285"/>
      <c r="O283" s="285"/>
      <c r="P283" s="285"/>
      <c r="Q283" s="285"/>
      <c r="R283" s="26"/>
      <c r="S283" s="26"/>
      <c r="T283" s="26"/>
      <c r="U283" s="26"/>
      <c r="V283" s="8"/>
      <c r="W283" s="94">
        <f t="shared" si="74"/>
        <v>20.503333333333334</v>
      </c>
      <c r="X283" s="8">
        <f t="shared" ref="X283:Z289" si="75">$J283*$K283</f>
        <v>123.02</v>
      </c>
      <c r="Y283" s="8">
        <f t="shared" si="75"/>
        <v>123.02</v>
      </c>
      <c r="Z283" s="8">
        <f t="shared" si="75"/>
        <v>123.02</v>
      </c>
      <c r="AA283" s="8">
        <f t="shared" si="73"/>
        <v>102.51666666666667</v>
      </c>
      <c r="AB283" s="8">
        <f t="shared" si="72"/>
        <v>492.08</v>
      </c>
      <c r="AD283" s="8">
        <f t="shared" si="58"/>
        <v>0</v>
      </c>
    </row>
    <row r="284" spans="1:30" ht="17.25" customHeight="1" x14ac:dyDescent="0.3">
      <c r="A284" s="25"/>
      <c r="B284" s="284">
        <v>45649</v>
      </c>
      <c r="D284" s="7" t="s">
        <v>15</v>
      </c>
      <c r="E284" s="7" t="s">
        <v>958</v>
      </c>
      <c r="G284" s="7" t="s">
        <v>495</v>
      </c>
      <c r="H284" s="7" t="s">
        <v>959</v>
      </c>
      <c r="I284" s="282" t="s">
        <v>960</v>
      </c>
      <c r="J284" s="36">
        <v>177.47</v>
      </c>
      <c r="K284" s="24">
        <v>0.25</v>
      </c>
      <c r="M284" s="285"/>
      <c r="N284" s="285"/>
      <c r="O284" s="285"/>
      <c r="P284" s="285"/>
      <c r="Q284" s="285"/>
      <c r="R284" s="26"/>
      <c r="S284" s="26"/>
      <c r="T284" s="26"/>
      <c r="U284" s="26"/>
      <c r="V284" s="8"/>
      <c r="W284" s="94">
        <f>$J284*$K284/12*1</f>
        <v>3.6972916666666666</v>
      </c>
      <c r="X284" s="8">
        <f t="shared" si="75"/>
        <v>44.3675</v>
      </c>
      <c r="Y284" s="8">
        <f t="shared" si="75"/>
        <v>44.3675</v>
      </c>
      <c r="Z284" s="8">
        <f t="shared" si="75"/>
        <v>44.3675</v>
      </c>
      <c r="AA284" s="8">
        <f>$J284*$K284/12*11</f>
        <v>40.670208333333335</v>
      </c>
      <c r="AB284" s="8">
        <f t="shared" si="72"/>
        <v>177.47</v>
      </c>
      <c r="AD284" s="8">
        <f t="shared" si="58"/>
        <v>0</v>
      </c>
    </row>
    <row r="285" spans="1:30" ht="17.25" customHeight="1" x14ac:dyDescent="0.3">
      <c r="A285" s="25"/>
      <c r="B285" s="284">
        <v>45649</v>
      </c>
      <c r="D285" s="7" t="s">
        <v>15</v>
      </c>
      <c r="E285" s="7" t="s">
        <v>958</v>
      </c>
      <c r="G285" s="7" t="s">
        <v>495</v>
      </c>
      <c r="H285" s="7" t="s">
        <v>961</v>
      </c>
      <c r="I285" s="282" t="s">
        <v>960</v>
      </c>
      <c r="J285" s="36">
        <v>177.47</v>
      </c>
      <c r="K285" s="24">
        <v>0.25</v>
      </c>
      <c r="M285" s="285"/>
      <c r="N285" s="285"/>
      <c r="O285" s="285"/>
      <c r="P285" s="285"/>
      <c r="Q285" s="285"/>
      <c r="R285" s="26"/>
      <c r="S285" s="26"/>
      <c r="T285" s="26"/>
      <c r="U285" s="26"/>
      <c r="V285" s="8"/>
      <c r="W285" s="94">
        <f t="shared" ref="W285:W289" si="76">$J285*$K285/12*1</f>
        <v>3.6972916666666666</v>
      </c>
      <c r="X285" s="8">
        <f t="shared" si="75"/>
        <v>44.3675</v>
      </c>
      <c r="Y285" s="8">
        <f t="shared" si="75"/>
        <v>44.3675</v>
      </c>
      <c r="Z285" s="8">
        <f t="shared" si="75"/>
        <v>44.3675</v>
      </c>
      <c r="AA285" s="8">
        <f t="shared" ref="AA285:AA289" si="77">$J285*$K285/12*11</f>
        <v>40.670208333333335</v>
      </c>
      <c r="AB285" s="8">
        <f t="shared" si="72"/>
        <v>177.47</v>
      </c>
      <c r="AD285" s="8">
        <f t="shared" si="58"/>
        <v>0</v>
      </c>
    </row>
    <row r="286" spans="1:30" ht="17.25" customHeight="1" x14ac:dyDescent="0.3">
      <c r="A286" s="25"/>
      <c r="B286" s="284">
        <v>45649</v>
      </c>
      <c r="D286" s="7" t="s">
        <v>15</v>
      </c>
      <c r="E286" s="7" t="s">
        <v>958</v>
      </c>
      <c r="G286" s="7" t="s">
        <v>495</v>
      </c>
      <c r="H286" s="7" t="s">
        <v>962</v>
      </c>
      <c r="I286" s="282" t="s">
        <v>960</v>
      </c>
      <c r="J286" s="36">
        <v>177.47</v>
      </c>
      <c r="K286" s="24">
        <v>0.25</v>
      </c>
      <c r="M286" s="285"/>
      <c r="N286" s="285"/>
      <c r="O286" s="285"/>
      <c r="P286" s="285"/>
      <c r="Q286" s="285"/>
      <c r="R286" s="26"/>
      <c r="S286" s="26"/>
      <c r="T286" s="26"/>
      <c r="U286" s="26"/>
      <c r="V286" s="8"/>
      <c r="W286" s="94">
        <f t="shared" si="76"/>
        <v>3.6972916666666666</v>
      </c>
      <c r="X286" s="8">
        <f t="shared" si="75"/>
        <v>44.3675</v>
      </c>
      <c r="Y286" s="8">
        <f t="shared" si="75"/>
        <v>44.3675</v>
      </c>
      <c r="Z286" s="8">
        <f t="shared" si="75"/>
        <v>44.3675</v>
      </c>
      <c r="AA286" s="8">
        <f t="shared" si="77"/>
        <v>40.670208333333335</v>
      </c>
      <c r="AB286" s="8">
        <f t="shared" si="72"/>
        <v>177.47</v>
      </c>
      <c r="AD286" s="8">
        <f t="shared" si="58"/>
        <v>0</v>
      </c>
    </row>
    <row r="287" spans="1:30" ht="17.25" customHeight="1" x14ac:dyDescent="0.25">
      <c r="A287" s="25"/>
      <c r="B287" s="284">
        <v>45649</v>
      </c>
      <c r="D287" s="7" t="s">
        <v>15</v>
      </c>
      <c r="E287" s="7" t="s">
        <v>958</v>
      </c>
      <c r="G287" s="7" t="s">
        <v>529</v>
      </c>
      <c r="H287" s="7" t="s">
        <v>963</v>
      </c>
      <c r="I287" s="16" t="s">
        <v>964</v>
      </c>
      <c r="J287" s="36">
        <v>168.68</v>
      </c>
      <c r="K287" s="24">
        <v>0.25</v>
      </c>
      <c r="M287" s="285"/>
      <c r="N287" s="285"/>
      <c r="O287" s="285"/>
      <c r="P287" s="285"/>
      <c r="Q287" s="285"/>
      <c r="R287" s="26"/>
      <c r="S287" s="26"/>
      <c r="T287" s="26"/>
      <c r="U287" s="26"/>
      <c r="V287" s="8"/>
      <c r="W287" s="94">
        <f t="shared" si="76"/>
        <v>3.5141666666666667</v>
      </c>
      <c r="X287" s="8">
        <f t="shared" si="75"/>
        <v>42.17</v>
      </c>
      <c r="Y287" s="8">
        <f t="shared" si="75"/>
        <v>42.17</v>
      </c>
      <c r="Z287" s="8">
        <f t="shared" si="75"/>
        <v>42.17</v>
      </c>
      <c r="AA287" s="8">
        <f t="shared" si="77"/>
        <v>38.655833333333334</v>
      </c>
      <c r="AB287" s="8">
        <f t="shared" si="72"/>
        <v>168.68</v>
      </c>
      <c r="AD287" s="8">
        <f t="shared" si="58"/>
        <v>0</v>
      </c>
    </row>
    <row r="288" spans="1:30" ht="17.25" customHeight="1" x14ac:dyDescent="0.3">
      <c r="A288" s="25"/>
      <c r="B288" s="284">
        <v>45649</v>
      </c>
      <c r="D288" s="7" t="s">
        <v>15</v>
      </c>
      <c r="E288" s="7" t="s">
        <v>958</v>
      </c>
      <c r="G288" s="7" t="s">
        <v>529</v>
      </c>
      <c r="H288" s="7" t="s">
        <v>965</v>
      </c>
      <c r="I288" s="282" t="s">
        <v>966</v>
      </c>
      <c r="J288" s="36">
        <v>28.7</v>
      </c>
      <c r="K288" s="24">
        <v>0.25</v>
      </c>
      <c r="M288" s="285"/>
      <c r="N288" s="285"/>
      <c r="O288" s="285"/>
      <c r="P288" s="285"/>
      <c r="Q288" s="285"/>
      <c r="R288" s="26"/>
      <c r="S288" s="26"/>
      <c r="T288" s="26"/>
      <c r="U288" s="26"/>
      <c r="V288" s="8"/>
      <c r="W288" s="94">
        <f t="shared" si="76"/>
        <v>0.59791666666666665</v>
      </c>
      <c r="X288" s="8">
        <f t="shared" si="75"/>
        <v>7.1749999999999998</v>
      </c>
      <c r="Y288" s="8">
        <f t="shared" si="75"/>
        <v>7.1749999999999998</v>
      </c>
      <c r="Z288" s="8">
        <f t="shared" si="75"/>
        <v>7.1749999999999998</v>
      </c>
      <c r="AA288" s="8">
        <f t="shared" si="77"/>
        <v>6.5770833333333334</v>
      </c>
      <c r="AB288" s="8">
        <f t="shared" si="72"/>
        <v>28.7</v>
      </c>
      <c r="AD288" s="8">
        <f t="shared" si="58"/>
        <v>0</v>
      </c>
    </row>
    <row r="289" spans="1:30" ht="17.25" customHeight="1" x14ac:dyDescent="0.3">
      <c r="A289" s="25"/>
      <c r="B289" s="284">
        <v>45649</v>
      </c>
      <c r="D289" s="7" t="s">
        <v>15</v>
      </c>
      <c r="E289" s="7" t="s">
        <v>958</v>
      </c>
      <c r="G289" s="7" t="s">
        <v>529</v>
      </c>
      <c r="H289" s="7" t="s">
        <v>967</v>
      </c>
      <c r="I289" s="282" t="s">
        <v>966</v>
      </c>
      <c r="J289" s="36">
        <v>28.7</v>
      </c>
      <c r="K289" s="24">
        <v>0.25</v>
      </c>
      <c r="M289" s="285"/>
      <c r="N289" s="285"/>
      <c r="O289" s="285"/>
      <c r="P289" s="285"/>
      <c r="Q289" s="285"/>
      <c r="R289" s="26"/>
      <c r="S289" s="26"/>
      <c r="T289" s="26"/>
      <c r="U289" s="26"/>
      <c r="V289" s="8"/>
      <c r="W289" s="94">
        <f t="shared" si="76"/>
        <v>0.59791666666666665</v>
      </c>
      <c r="X289" s="8">
        <f t="shared" si="75"/>
        <v>7.1749999999999998</v>
      </c>
      <c r="Y289" s="8">
        <f t="shared" si="75"/>
        <v>7.1749999999999998</v>
      </c>
      <c r="Z289" s="8">
        <f t="shared" si="75"/>
        <v>7.1749999999999998</v>
      </c>
      <c r="AA289" s="8">
        <f t="shared" si="77"/>
        <v>6.5770833333333334</v>
      </c>
      <c r="AB289" s="8">
        <f t="shared" si="72"/>
        <v>28.7</v>
      </c>
      <c r="AD289" s="8">
        <f t="shared" si="58"/>
        <v>0</v>
      </c>
    </row>
    <row r="290" spans="1:30" ht="12" customHeight="1" thickBot="1" x14ac:dyDescent="0.35">
      <c r="B290" s="352"/>
      <c r="C290" s="46"/>
      <c r="D290" s="46"/>
      <c r="E290" s="46"/>
      <c r="F290" s="46"/>
      <c r="G290" s="46"/>
      <c r="H290" s="46"/>
      <c r="I290" s="353"/>
      <c r="J290" s="354"/>
      <c r="K290" s="48"/>
      <c r="L290" s="352"/>
      <c r="M290" s="355"/>
      <c r="N290" s="355"/>
      <c r="O290" s="355"/>
      <c r="P290" s="355"/>
      <c r="Q290" s="355"/>
      <c r="R290" s="50"/>
      <c r="S290" s="50"/>
      <c r="T290" s="50"/>
      <c r="U290" s="50"/>
      <c r="V290" s="52"/>
      <c r="W290" s="93"/>
      <c r="X290" s="52"/>
      <c r="Y290" s="52"/>
      <c r="Z290" s="52"/>
      <c r="AA290" s="52"/>
      <c r="AB290" s="52"/>
    </row>
    <row r="291" spans="1:30" ht="16.149999999999999" customHeight="1" x14ac:dyDescent="0.3">
      <c r="I291" s="27" t="s">
        <v>20</v>
      </c>
      <c r="J291" s="323">
        <f>SUM(J7:J290)</f>
        <v>170418.3569199999</v>
      </c>
      <c r="M291" s="324">
        <f t="shared" ref="M291:AA291" si="78">SUM(M7:M290)</f>
        <v>950.79604166666638</v>
      </c>
      <c r="N291" s="324">
        <f t="shared" si="78"/>
        <v>2601.9703200000004</v>
      </c>
      <c r="O291" s="324">
        <f t="shared" si="78"/>
        <v>4080.0725633333332</v>
      </c>
      <c r="P291" s="324">
        <f t="shared" si="78"/>
        <v>6298.5411049999984</v>
      </c>
      <c r="Q291" s="324">
        <f t="shared" si="78"/>
        <v>8811.2961049999903</v>
      </c>
      <c r="R291" s="325">
        <f t="shared" si="78"/>
        <v>10529.689951666662</v>
      </c>
      <c r="S291" s="325">
        <f t="shared" si="78"/>
        <v>10752.732083333329</v>
      </c>
      <c r="T291" s="325">
        <f t="shared" si="78"/>
        <v>14582.11979166667</v>
      </c>
      <c r="U291" s="325">
        <f t="shared" si="78"/>
        <v>16844.93520833334</v>
      </c>
      <c r="V291" s="326">
        <f t="shared" si="78"/>
        <v>23090.897499999995</v>
      </c>
      <c r="W291" s="338">
        <f t="shared" si="78"/>
        <v>26653.697708333326</v>
      </c>
      <c r="X291" s="4">
        <f t="shared" si="78"/>
        <v>21678.553333333322</v>
      </c>
      <c r="Y291" s="4">
        <f t="shared" si="78"/>
        <v>15952.186874999998</v>
      </c>
      <c r="Z291" s="4">
        <f t="shared" si="78"/>
        <v>6567.3339583333363</v>
      </c>
      <c r="AA291" s="4">
        <f t="shared" si="78"/>
        <v>1023.534375</v>
      </c>
      <c r="AB291" s="4">
        <f>SUM(AB7:AB290)</f>
        <v>170418.3569199999</v>
      </c>
    </row>
    <row r="292" spans="1:30" ht="13.5" customHeight="1" x14ac:dyDescent="0.3">
      <c r="I292" s="282" t="s">
        <v>969</v>
      </c>
      <c r="J292" s="351">
        <v>0</v>
      </c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30" ht="14.25" thickBot="1" x14ac:dyDescent="0.35">
      <c r="I293" s="27" t="s">
        <v>8</v>
      </c>
      <c r="J293" s="323">
        <f>J291-J292</f>
        <v>170418.3569199999</v>
      </c>
    </row>
    <row r="294" spans="1:30" ht="14.25" thickBot="1" x14ac:dyDescent="0.35">
      <c r="J294" s="328"/>
      <c r="L294" s="6"/>
      <c r="M294" s="8"/>
      <c r="N294" s="8"/>
      <c r="O294" s="8"/>
      <c r="W294" s="329" t="s">
        <v>968</v>
      </c>
      <c r="X294" s="330"/>
      <c r="Y294" s="330"/>
      <c r="Z294" s="330"/>
      <c r="AA294" s="330"/>
      <c r="AB294" s="331">
        <f>SUM(X291:AA291)</f>
        <v>45221.608541666661</v>
      </c>
    </row>
    <row r="295" spans="1:30" x14ac:dyDescent="0.3">
      <c r="H295" s="6"/>
      <c r="AB295" s="8"/>
    </row>
    <row r="296" spans="1:30" x14ac:dyDescent="0.3">
      <c r="B296" s="234"/>
      <c r="H296" s="6"/>
      <c r="M296" s="8"/>
      <c r="N296" s="8"/>
      <c r="O296" s="8"/>
    </row>
    <row r="300" spans="1:30" x14ac:dyDescent="0.3">
      <c r="AB300" s="8"/>
    </row>
  </sheetData>
  <pageMargins left="0.7" right="0.7" top="0.75" bottom="0.75" header="0.3" footer="0.3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7439C3-21BB-434B-A996-27F63A914CC6}">
          <x14:formula1>
            <xm:f>Full7!$B$4:$B$9</xm:f>
          </x14:formula1>
          <xm:sqref>G289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5C5-577A-4151-8EF2-436A4E7F39FC}">
  <dimension ref="A4:AF22"/>
  <sheetViews>
    <sheetView workbookViewId="0">
      <selection activeCell="F37" sqref="F37"/>
    </sheetView>
  </sheetViews>
  <sheetFormatPr defaultColWidth="10.28515625" defaultRowHeight="13.5" x14ac:dyDescent="0.3"/>
  <cols>
    <col min="1" max="1" width="1.140625" style="6" customWidth="1"/>
    <col min="2" max="2" width="14" style="7" bestFit="1" customWidth="1"/>
    <col min="3" max="4" width="14" style="7" customWidth="1"/>
    <col min="5" max="5" width="27.42578125" style="7" customWidth="1"/>
    <col min="6" max="6" width="14.140625" style="8" customWidth="1"/>
    <col min="7" max="7" width="10.28515625" style="5"/>
    <col min="8" max="8" width="14.140625" style="5" bestFit="1" customWidth="1"/>
    <col min="9" max="9" width="12.5703125" style="6" hidden="1" customWidth="1"/>
    <col min="10" max="10" width="9.28515625" style="6" hidden="1" customWidth="1"/>
    <col min="11" max="11" width="12.28515625" style="6" hidden="1" customWidth="1"/>
    <col min="12" max="12" width="11.28515625" style="6" hidden="1" customWidth="1"/>
    <col min="13" max="13" width="9.28515625" style="6" hidden="1" customWidth="1"/>
    <col min="14" max="14" width="11.28515625" style="6" hidden="1" customWidth="1"/>
    <col min="15" max="15" width="13.28515625" style="6" hidden="1" customWidth="1"/>
    <col min="16" max="19" width="13.28515625" style="6" customWidth="1"/>
    <col min="20" max="20" width="17.140625" style="6" bestFit="1" customWidth="1"/>
    <col min="21" max="21" width="6.28515625" style="6" customWidth="1"/>
    <col min="22" max="22" width="10.28515625" style="6"/>
    <col min="23" max="16384" width="10.28515625" style="9"/>
  </cols>
  <sheetData>
    <row r="4" spans="1:32" s="2" customFormat="1" ht="17.25" thickBot="1" x14ac:dyDescent="0.35">
      <c r="A4" s="1"/>
      <c r="B4" s="42" t="s">
        <v>971</v>
      </c>
      <c r="C4" s="43"/>
      <c r="D4" s="43"/>
      <c r="E4" s="44"/>
      <c r="F4" s="44"/>
      <c r="G4" s="45"/>
      <c r="H4" s="45"/>
      <c r="I4" s="44"/>
      <c r="J4" s="44"/>
      <c r="K4" s="42"/>
      <c r="L4" s="43"/>
      <c r="M4" s="43"/>
      <c r="N4" s="44"/>
      <c r="O4" s="44"/>
      <c r="P4" s="45"/>
      <c r="Q4" s="45"/>
      <c r="R4" s="44"/>
      <c r="S4" s="44"/>
      <c r="T4" s="42"/>
      <c r="U4" s="1"/>
      <c r="V4" s="1"/>
    </row>
    <row r="5" spans="1:32" s="2" customFormat="1" ht="14.25" thickTop="1" x14ac:dyDescent="0.3">
      <c r="A5" s="1"/>
      <c r="B5" s="3"/>
      <c r="C5" s="4"/>
      <c r="D5" s="4"/>
      <c r="E5" s="4"/>
      <c r="F5" s="1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2" ht="14.25" thickBot="1" x14ac:dyDescent="0.35"/>
    <row r="7" spans="1:32" s="14" customFormat="1" ht="14.25" thickBot="1" x14ac:dyDescent="0.35">
      <c r="A7" s="10"/>
      <c r="B7" s="11" t="s">
        <v>1</v>
      </c>
      <c r="C7" s="11" t="s">
        <v>2</v>
      </c>
      <c r="D7" s="11" t="s">
        <v>972</v>
      </c>
      <c r="E7" s="11" t="s">
        <v>4</v>
      </c>
      <c r="F7" s="11" t="s">
        <v>5</v>
      </c>
      <c r="G7" s="11" t="s">
        <v>6</v>
      </c>
      <c r="H7" s="11" t="s">
        <v>7</v>
      </c>
      <c r="I7" s="12">
        <v>2017</v>
      </c>
      <c r="J7" s="12">
        <v>2018</v>
      </c>
      <c r="K7" s="12">
        <v>2019</v>
      </c>
      <c r="L7" s="12">
        <v>2020</v>
      </c>
      <c r="M7" s="12">
        <v>2021</v>
      </c>
      <c r="N7" s="54">
        <v>2022</v>
      </c>
      <c r="O7" s="12">
        <v>2023</v>
      </c>
      <c r="P7" s="90">
        <v>2024</v>
      </c>
      <c r="Q7" s="13">
        <v>2025</v>
      </c>
      <c r="R7" s="13">
        <v>2026</v>
      </c>
      <c r="S7" s="13">
        <v>2027</v>
      </c>
      <c r="T7" s="13" t="s">
        <v>8</v>
      </c>
      <c r="U7" s="6"/>
      <c r="V7" s="6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3">
      <c r="B8" s="361" t="s">
        <v>456</v>
      </c>
      <c r="C8" s="361" t="s">
        <v>974</v>
      </c>
      <c r="D8" s="361" t="s">
        <v>975</v>
      </c>
      <c r="E8" s="360" t="s">
        <v>973</v>
      </c>
      <c r="F8" s="362">
        <v>299.60000000000002</v>
      </c>
      <c r="G8" s="363">
        <v>0.25</v>
      </c>
      <c r="H8" s="364"/>
      <c r="I8" s="365"/>
      <c r="J8" s="365"/>
      <c r="K8" s="366"/>
      <c r="L8" s="366"/>
      <c r="M8" s="366"/>
      <c r="N8" s="367"/>
      <c r="O8" s="366">
        <f>$F8*$G8/12*6</f>
        <v>37.450000000000003</v>
      </c>
      <c r="P8" s="377">
        <f>$F$8*$G$8</f>
        <v>74.900000000000006</v>
      </c>
      <c r="Q8" s="368">
        <f t="shared" ref="Q8:R8" si="0">$F$8*$G$8</f>
        <v>74.900000000000006</v>
      </c>
      <c r="R8" s="368">
        <f t="shared" si="0"/>
        <v>74.900000000000006</v>
      </c>
      <c r="S8" s="368">
        <f>$F$8*$G$8/12*6</f>
        <v>37.450000000000003</v>
      </c>
      <c r="T8" s="369">
        <f>SUM(O8:S8)</f>
        <v>299.59999999999997</v>
      </c>
      <c r="U8" s="6" t="s">
        <v>976</v>
      </c>
    </row>
    <row r="9" spans="1:32" ht="14.25" thickBot="1" x14ac:dyDescent="0.35">
      <c r="B9" s="370"/>
      <c r="C9" s="371"/>
      <c r="D9" s="371"/>
      <c r="E9" s="371"/>
      <c r="F9" s="372"/>
      <c r="G9" s="373"/>
      <c r="H9" s="373"/>
      <c r="I9" s="374"/>
      <c r="J9" s="374"/>
      <c r="K9" s="374"/>
      <c r="L9" s="374"/>
      <c r="M9" s="374"/>
      <c r="N9" s="375"/>
      <c r="O9" s="374"/>
      <c r="P9" s="378"/>
      <c r="Q9" s="372"/>
      <c r="R9" s="372"/>
      <c r="S9" s="372"/>
      <c r="T9" s="376"/>
    </row>
    <row r="10" spans="1:32" x14ac:dyDescent="0.3">
      <c r="E10" s="27" t="s">
        <v>20</v>
      </c>
      <c r="F10" s="31">
        <f>SUM(F8:F9)</f>
        <v>299.60000000000002</v>
      </c>
      <c r="G10" s="31"/>
      <c r="H10" s="31"/>
      <c r="I10" s="30">
        <f t="shared" ref="I10:T10" si="1">SUM(I8:I9)</f>
        <v>0</v>
      </c>
      <c r="J10" s="30">
        <f t="shared" si="1"/>
        <v>0</v>
      </c>
      <c r="K10" s="30">
        <f t="shared" si="1"/>
        <v>0</v>
      </c>
      <c r="L10" s="30">
        <f t="shared" si="1"/>
        <v>0</v>
      </c>
      <c r="M10" s="30">
        <f t="shared" si="1"/>
        <v>0</v>
      </c>
      <c r="N10" s="75">
        <f t="shared" si="1"/>
        <v>0</v>
      </c>
      <c r="O10" s="30">
        <f t="shared" si="1"/>
        <v>37.450000000000003</v>
      </c>
      <c r="P10" s="95">
        <f t="shared" si="1"/>
        <v>74.900000000000006</v>
      </c>
      <c r="Q10" s="31">
        <f t="shared" si="1"/>
        <v>74.900000000000006</v>
      </c>
      <c r="R10" s="31">
        <f t="shared" si="1"/>
        <v>74.900000000000006</v>
      </c>
      <c r="S10" s="31">
        <f t="shared" si="1"/>
        <v>37.450000000000003</v>
      </c>
      <c r="T10" s="31">
        <f t="shared" si="1"/>
        <v>299.59999999999997</v>
      </c>
    </row>
    <row r="11" spans="1:32" x14ac:dyDescent="0.3">
      <c r="E11" s="282" t="s">
        <v>977</v>
      </c>
      <c r="F11" s="327"/>
      <c r="G11" s="29"/>
      <c r="H11" s="29"/>
      <c r="I11" s="36"/>
      <c r="J11" s="36"/>
      <c r="K11" s="36"/>
      <c r="L11" s="36"/>
      <c r="M11" s="36"/>
      <c r="N11" s="358"/>
      <c r="O11" s="36"/>
      <c r="P11" s="36"/>
      <c r="Q11" s="36"/>
      <c r="R11" s="36"/>
      <c r="S11" s="36"/>
      <c r="T11" s="36"/>
    </row>
    <row r="12" spans="1:32" s="122" customFormat="1" ht="16.5" x14ac:dyDescent="0.3">
      <c r="B12" s="183"/>
      <c r="C12" s="183"/>
      <c r="D12" s="183"/>
      <c r="E12" s="27" t="s">
        <v>8</v>
      </c>
      <c r="F12" s="323">
        <f>F10-F11</f>
        <v>299.60000000000002</v>
      </c>
      <c r="G12" s="34"/>
      <c r="H12" s="34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199"/>
      <c r="U12" s="6"/>
      <c r="V12" s="6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4.25" thickBot="1" x14ac:dyDescent="0.35">
      <c r="F13" s="36"/>
      <c r="G13" s="29"/>
      <c r="H13" s="29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32" ht="17.25" thickBot="1" x14ac:dyDescent="0.35">
      <c r="F14" s="36"/>
      <c r="G14" s="29"/>
      <c r="I14" s="9"/>
      <c r="J14" s="9"/>
      <c r="K14" s="9"/>
      <c r="M14" s="9"/>
      <c r="O14" s="38"/>
      <c r="P14" s="38" t="s">
        <v>21</v>
      </c>
      <c r="Q14" s="359"/>
      <c r="R14" s="359"/>
      <c r="S14" s="359"/>
      <c r="T14" s="40">
        <f>SUM(Q10:S10)</f>
        <v>187.25</v>
      </c>
    </row>
    <row r="15" spans="1:32" x14ac:dyDescent="0.3">
      <c r="F15" s="36"/>
      <c r="G15" s="29"/>
      <c r="H15" s="29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41"/>
    </row>
    <row r="16" spans="1:32" x14ac:dyDescent="0.3">
      <c r="F16" s="36"/>
      <c r="G16" s="29"/>
      <c r="H16" s="29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41"/>
    </row>
    <row r="17" spans="6:23" x14ac:dyDescent="0.3">
      <c r="F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41"/>
    </row>
    <row r="18" spans="6:23" x14ac:dyDescent="0.3">
      <c r="F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41"/>
    </row>
    <row r="19" spans="6:23" x14ac:dyDescent="0.3">
      <c r="F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41"/>
    </row>
    <row r="20" spans="6:23" x14ac:dyDescent="0.3">
      <c r="F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41"/>
    </row>
    <row r="21" spans="6:23" x14ac:dyDescent="0.3">
      <c r="F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41"/>
    </row>
    <row r="22" spans="6:23" x14ac:dyDescent="0.3">
      <c r="F22" s="3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B877-5E24-4F79-ABA3-32F5FF0483F0}">
  <dimension ref="A4:AH25"/>
  <sheetViews>
    <sheetView workbookViewId="0">
      <selection activeCell="S26" sqref="S26"/>
    </sheetView>
  </sheetViews>
  <sheetFormatPr defaultColWidth="10.28515625" defaultRowHeight="13.5" x14ac:dyDescent="0.3"/>
  <cols>
    <col min="1" max="1" width="1.140625" style="6" customWidth="1"/>
    <col min="2" max="2" width="14" style="7" bestFit="1" customWidth="1"/>
    <col min="3" max="3" width="14" style="7" hidden="1" customWidth="1"/>
    <col min="4" max="4" width="29.7109375" style="7" customWidth="1"/>
    <col min="5" max="5" width="12.5703125" style="8" customWidth="1"/>
    <col min="6" max="6" width="7" style="5" customWidth="1"/>
    <col min="7" max="7" width="14.140625" style="5" bestFit="1" customWidth="1"/>
    <col min="8" max="8" width="10.42578125" style="6" hidden="1" customWidth="1"/>
    <col min="9" max="13" width="10.85546875" style="6" hidden="1" customWidth="1"/>
    <col min="14" max="20" width="10.85546875" style="6" customWidth="1"/>
    <col min="21" max="21" width="13.7109375" style="6" customWidth="1"/>
    <col min="22" max="22" width="13.7109375" style="6" bestFit="1" customWidth="1"/>
    <col min="23" max="23" width="6.28515625" style="6" customWidth="1"/>
    <col min="24" max="24" width="10.28515625" style="6"/>
    <col min="25" max="16384" width="10.28515625" style="9"/>
  </cols>
  <sheetData>
    <row r="4" spans="1:34" s="2" customFormat="1" ht="17.25" thickBot="1" x14ac:dyDescent="0.35">
      <c r="A4" s="1"/>
      <c r="B4" s="42" t="s">
        <v>978</v>
      </c>
      <c r="C4" s="43"/>
      <c r="D4" s="43"/>
      <c r="E4" s="44"/>
      <c r="F4" s="44"/>
      <c r="G4" s="45"/>
      <c r="H4" s="45"/>
      <c r="I4" s="44"/>
      <c r="J4" s="44"/>
      <c r="K4" s="42"/>
      <c r="L4" s="43"/>
      <c r="M4" s="43"/>
      <c r="N4" s="44"/>
      <c r="O4" s="44"/>
      <c r="P4" s="45"/>
      <c r="Q4" s="45"/>
      <c r="R4" s="44"/>
      <c r="S4" s="44"/>
      <c r="T4" s="42"/>
      <c r="U4" s="42"/>
      <c r="V4" s="43"/>
      <c r="W4" s="1"/>
      <c r="X4" s="1"/>
    </row>
    <row r="5" spans="1:34" s="2" customFormat="1" ht="14.25" thickTop="1" x14ac:dyDescent="0.3">
      <c r="A5" s="1"/>
      <c r="B5" s="3"/>
      <c r="C5" s="4"/>
      <c r="D5" s="4"/>
      <c r="E5" s="1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34" ht="14.25" thickBot="1" x14ac:dyDescent="0.35"/>
    <row r="7" spans="1:34" s="14" customFormat="1" ht="14.25" thickBot="1" x14ac:dyDescent="0.35">
      <c r="A7" s="10"/>
      <c r="B7" s="11" t="s">
        <v>1</v>
      </c>
      <c r="C7" s="11" t="s">
        <v>2</v>
      </c>
      <c r="D7" s="11" t="s">
        <v>4</v>
      </c>
      <c r="E7" s="11" t="s">
        <v>5</v>
      </c>
      <c r="F7" s="11" t="s">
        <v>6</v>
      </c>
      <c r="G7" s="11" t="s">
        <v>7</v>
      </c>
      <c r="H7" s="54">
        <v>2018</v>
      </c>
      <c r="I7" s="12">
        <v>2019</v>
      </c>
      <c r="J7" s="12">
        <v>2020</v>
      </c>
      <c r="K7" s="12">
        <v>2021</v>
      </c>
      <c r="L7" s="12">
        <v>2022</v>
      </c>
      <c r="M7" s="12">
        <v>2023</v>
      </c>
      <c r="N7" s="90">
        <v>2024</v>
      </c>
      <c r="O7" s="13">
        <v>2025</v>
      </c>
      <c r="P7" s="13">
        <v>2026</v>
      </c>
      <c r="Q7" s="13">
        <v>2027</v>
      </c>
      <c r="R7" s="13">
        <v>2028</v>
      </c>
      <c r="S7" s="13">
        <v>2029</v>
      </c>
      <c r="T7" s="13">
        <v>2030</v>
      </c>
      <c r="U7" s="13" t="s">
        <v>979</v>
      </c>
      <c r="V7" s="13" t="s">
        <v>8</v>
      </c>
      <c r="W7" s="6"/>
      <c r="X7" s="6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3">
      <c r="H8" s="56"/>
      <c r="I8" s="15"/>
      <c r="J8" s="15"/>
      <c r="K8" s="15"/>
      <c r="L8" s="15"/>
      <c r="M8" s="15"/>
      <c r="N8" s="91"/>
    </row>
    <row r="9" spans="1:34" x14ac:dyDescent="0.3">
      <c r="B9" s="261" t="s">
        <v>980</v>
      </c>
      <c r="C9" s="379"/>
      <c r="D9" s="380" t="s">
        <v>981</v>
      </c>
      <c r="E9" s="381">
        <f>2112.68+2472.54</f>
        <v>4585.2199999999993</v>
      </c>
      <c r="F9" s="283">
        <v>0.02</v>
      </c>
      <c r="G9" s="382"/>
      <c r="H9" s="383">
        <f>$E$9/12*$F$9*10</f>
        <v>76.420333333333332</v>
      </c>
      <c r="I9" s="384">
        <f t="shared" ref="I9:T9" si="0">$E$9/12*$F$9*12</f>
        <v>91.704399999999993</v>
      </c>
      <c r="J9" s="384">
        <f t="shared" si="0"/>
        <v>91.704399999999993</v>
      </c>
      <c r="K9" s="384">
        <f t="shared" si="0"/>
        <v>91.704399999999993</v>
      </c>
      <c r="L9" s="384">
        <f t="shared" si="0"/>
        <v>91.704399999999993</v>
      </c>
      <c r="M9" s="384">
        <f t="shared" si="0"/>
        <v>91.704399999999993</v>
      </c>
      <c r="N9" s="394">
        <f t="shared" si="0"/>
        <v>91.704399999999993</v>
      </c>
      <c r="O9" s="385">
        <f t="shared" si="0"/>
        <v>91.704399999999993</v>
      </c>
      <c r="P9" s="385">
        <f t="shared" si="0"/>
        <v>91.704399999999993</v>
      </c>
      <c r="Q9" s="385">
        <f t="shared" si="0"/>
        <v>91.704399999999993</v>
      </c>
      <c r="R9" s="385">
        <f t="shared" si="0"/>
        <v>91.704399999999993</v>
      </c>
      <c r="S9" s="385">
        <f t="shared" si="0"/>
        <v>91.704399999999993</v>
      </c>
      <c r="T9" s="385">
        <f t="shared" si="0"/>
        <v>91.704399999999993</v>
      </c>
      <c r="U9" s="20">
        <f>E9-SUM(H9:T9)</f>
        <v>3408.3468666666663</v>
      </c>
      <c r="V9" s="36">
        <f>SUM(H9:U9)</f>
        <v>4585.2199999999993</v>
      </c>
    </row>
    <row r="10" spans="1:34" x14ac:dyDescent="0.3">
      <c r="D10" s="282"/>
      <c r="E10" s="381"/>
      <c r="F10" s="283"/>
      <c r="G10" s="29"/>
      <c r="H10" s="383"/>
      <c r="I10" s="384"/>
      <c r="J10" s="384"/>
      <c r="K10" s="384"/>
      <c r="L10" s="357"/>
      <c r="M10" s="357"/>
      <c r="N10" s="395"/>
      <c r="O10" s="386"/>
      <c r="P10" s="386"/>
      <c r="Q10" s="386"/>
      <c r="R10" s="386"/>
      <c r="S10" s="386"/>
      <c r="T10" s="386"/>
      <c r="U10" s="386"/>
      <c r="V10" s="36"/>
    </row>
    <row r="11" spans="1:34" x14ac:dyDescent="0.3">
      <c r="B11" s="261"/>
      <c r="C11" s="379"/>
      <c r="D11" s="380"/>
      <c r="E11" s="381"/>
      <c r="F11" s="283"/>
      <c r="G11" s="283"/>
      <c r="H11" s="383"/>
      <c r="I11" s="387"/>
      <c r="J11" s="387"/>
      <c r="K11" s="387"/>
      <c r="L11" s="19"/>
      <c r="M11" s="19"/>
      <c r="N11" s="92"/>
      <c r="O11" s="20"/>
      <c r="P11" s="20"/>
      <c r="Q11" s="20"/>
      <c r="R11" s="20"/>
      <c r="S11" s="20"/>
      <c r="T11" s="20"/>
      <c r="U11" s="20"/>
      <c r="V11" s="36"/>
    </row>
    <row r="12" spans="1:34" ht="14.25" thickBot="1" x14ac:dyDescent="0.35">
      <c r="B12" s="46"/>
      <c r="C12" s="390"/>
      <c r="D12" s="390"/>
      <c r="E12" s="354"/>
      <c r="F12" s="391"/>
      <c r="G12" s="391"/>
      <c r="H12" s="392"/>
      <c r="I12" s="393"/>
      <c r="J12" s="393"/>
      <c r="K12" s="393"/>
      <c r="L12" s="393"/>
      <c r="M12" s="393"/>
      <c r="N12" s="396"/>
      <c r="O12" s="354"/>
      <c r="P12" s="354"/>
      <c r="Q12" s="354"/>
      <c r="R12" s="354"/>
      <c r="S12" s="354"/>
      <c r="T12" s="354"/>
      <c r="U12" s="354"/>
      <c r="V12" s="354"/>
    </row>
    <row r="13" spans="1:34" x14ac:dyDescent="0.3">
      <c r="D13" s="3" t="s">
        <v>20</v>
      </c>
      <c r="E13" s="323">
        <f>SUM(E9:E12)</f>
        <v>4585.2199999999993</v>
      </c>
      <c r="F13" s="323"/>
      <c r="G13" s="323"/>
      <c r="H13" s="388">
        <f t="shared" ref="H13:V13" si="1">SUM(H9:H12)</f>
        <v>76.420333333333332</v>
      </c>
      <c r="I13" s="389">
        <f t="shared" si="1"/>
        <v>91.704399999999993</v>
      </c>
      <c r="J13" s="389">
        <f t="shared" si="1"/>
        <v>91.704399999999993</v>
      </c>
      <c r="K13" s="389">
        <f t="shared" si="1"/>
        <v>91.704399999999993</v>
      </c>
      <c r="L13" s="389">
        <f t="shared" si="1"/>
        <v>91.704399999999993</v>
      </c>
      <c r="M13" s="389">
        <f t="shared" si="1"/>
        <v>91.704399999999993</v>
      </c>
      <c r="N13" s="397">
        <f t="shared" si="1"/>
        <v>91.704399999999993</v>
      </c>
      <c r="O13" s="323">
        <f t="shared" si="1"/>
        <v>91.704399999999993</v>
      </c>
      <c r="P13" s="323">
        <f t="shared" si="1"/>
        <v>91.704399999999993</v>
      </c>
      <c r="Q13" s="323">
        <f t="shared" si="1"/>
        <v>91.704399999999993</v>
      </c>
      <c r="R13" s="323">
        <f t="shared" si="1"/>
        <v>91.704399999999993</v>
      </c>
      <c r="S13" s="323">
        <f t="shared" si="1"/>
        <v>91.704399999999993</v>
      </c>
      <c r="T13" s="323">
        <f t="shared" si="1"/>
        <v>91.704399999999993</v>
      </c>
      <c r="U13" s="323">
        <f t="shared" si="1"/>
        <v>3408.3468666666663</v>
      </c>
      <c r="V13" s="31">
        <f t="shared" si="1"/>
        <v>4585.2199999999993</v>
      </c>
    </row>
    <row r="14" spans="1:34" x14ac:dyDescent="0.3">
      <c r="D14" s="282" t="s">
        <v>977</v>
      </c>
      <c r="E14" s="327"/>
      <c r="F14" s="29"/>
      <c r="G14" s="29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</row>
    <row r="15" spans="1:34" s="122" customFormat="1" ht="16.5" x14ac:dyDescent="0.3">
      <c r="B15" s="183"/>
      <c r="C15" s="183"/>
      <c r="D15" s="27" t="s">
        <v>8</v>
      </c>
      <c r="E15" s="323">
        <f>E13-E14</f>
        <v>4585.2199999999993</v>
      </c>
      <c r="F15" s="34"/>
      <c r="G15" s="34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199"/>
      <c r="W15" s="6"/>
      <c r="X15" s="6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4.25" thickBot="1" x14ac:dyDescent="0.35">
      <c r="E16" s="36"/>
      <c r="F16" s="29"/>
      <c r="G16" s="29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spans="5:25" ht="17.25" thickBot="1" x14ac:dyDescent="0.35">
      <c r="E17" s="36"/>
      <c r="F17" s="29"/>
      <c r="L17" s="36"/>
      <c r="M17" s="36"/>
      <c r="N17" s="36"/>
      <c r="O17" s="38" t="s">
        <v>21</v>
      </c>
      <c r="P17" s="208"/>
      <c r="Q17" s="208"/>
      <c r="R17" s="208"/>
      <c r="S17" s="208"/>
      <c r="T17" s="208"/>
      <c r="U17" s="359"/>
      <c r="V17" s="40">
        <f>SUM(O13:U13)</f>
        <v>3958.5732666666663</v>
      </c>
    </row>
    <row r="18" spans="5:25" x14ac:dyDescent="0.3">
      <c r="E18" s="36"/>
      <c r="F18" s="29"/>
      <c r="G18" s="29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41"/>
    </row>
    <row r="19" spans="5:25" x14ac:dyDescent="0.3">
      <c r="E19" s="36"/>
      <c r="F19" s="29"/>
      <c r="G19" s="2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41"/>
    </row>
    <row r="20" spans="5:25" x14ac:dyDescent="0.3">
      <c r="E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41"/>
    </row>
    <row r="21" spans="5:25" x14ac:dyDescent="0.3">
      <c r="E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41"/>
    </row>
    <row r="22" spans="5:25" x14ac:dyDescent="0.3">
      <c r="E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41"/>
    </row>
    <row r="23" spans="5:25" x14ac:dyDescent="0.3">
      <c r="E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41"/>
    </row>
    <row r="24" spans="5:25" x14ac:dyDescent="0.3">
      <c r="E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41"/>
    </row>
    <row r="25" spans="5:25" x14ac:dyDescent="0.3">
      <c r="E25" s="3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96C9-6E51-4156-8EA7-7FCA9A53D677}">
  <dimension ref="B4:B9"/>
  <sheetViews>
    <sheetView workbookViewId="0">
      <selection activeCell="H36" sqref="H36"/>
    </sheetView>
  </sheetViews>
  <sheetFormatPr defaultColWidth="9.140625" defaultRowHeight="15" x14ac:dyDescent="0.3"/>
  <cols>
    <col min="2" max="2" width="11.7109375" customWidth="1"/>
  </cols>
  <sheetData>
    <row r="4" spans="2:2" x14ac:dyDescent="0.3">
      <c r="B4" t="s">
        <v>512</v>
      </c>
    </row>
    <row r="5" spans="2:2" x14ac:dyDescent="0.3">
      <c r="B5" t="s">
        <v>474</v>
      </c>
    </row>
    <row r="6" spans="2:2" x14ac:dyDescent="0.3">
      <c r="B6" t="s">
        <v>495</v>
      </c>
    </row>
    <row r="7" spans="2:2" x14ac:dyDescent="0.3">
      <c r="B7" t="s">
        <v>559</v>
      </c>
    </row>
    <row r="8" spans="2:2" x14ac:dyDescent="0.3">
      <c r="B8" t="s">
        <v>533</v>
      </c>
    </row>
    <row r="9" spans="2:2" x14ac:dyDescent="0.3">
      <c r="B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305CB3E146248AC5E32D4431202C4" ma:contentTypeVersion="10" ma:contentTypeDescription="Crea un document nou" ma:contentTypeScope="" ma:versionID="4c0056e4d6f18435caafdc0371536c69">
  <xsd:schema xmlns:xsd="http://www.w3.org/2001/XMLSchema" xmlns:xs="http://www.w3.org/2001/XMLSchema" xmlns:p="http://schemas.microsoft.com/office/2006/metadata/properties" xmlns:ns2="0b4249f5-be2d-4d92-8794-9403b6a84c44" targetNamespace="http://schemas.microsoft.com/office/2006/metadata/properties" ma:root="true" ma:fieldsID="fbb7388f15fee079dffe6aff91e74d48" ns2:_="">
    <xsd:import namespace="0b4249f5-be2d-4d92-8794-9403b6a84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org_mem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49f5-be2d-4d92-8794-9403b6a84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4bff77ef-f934-4766-b58d-b59b38f50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org_memoria" ma:index="17" nillable="true" ma:displayName="org_memoria" ma:internalName="org_memoria">
      <xsd:simpleType>
        <xsd:restriction base="dms:Choice">
          <xsd:enumeration value="aparador"/>
          <xsd:enumeration value="calaix"/>
          <xsd:enumeration value="prestatge"/>
          <xsd:enumeration value="traster"/>
          <xsd:enumeration value="paperer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4249f5-be2d-4d92-8794-9403b6a84c44">
      <Terms xmlns="http://schemas.microsoft.com/office/infopath/2007/PartnerControls"/>
    </lcf76f155ced4ddcb4097134ff3c332f>
    <org_memoria xmlns="0b4249f5-be2d-4d92-8794-9403b6a84c44" xsi:nil="true"/>
  </documentManagement>
</p:properties>
</file>

<file path=customXml/itemProps1.xml><?xml version="1.0" encoding="utf-8"?>
<ds:datastoreItem xmlns:ds="http://schemas.openxmlformats.org/officeDocument/2006/customXml" ds:itemID="{91D492EA-F64D-4E29-8619-536933E0E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249f5-be2d-4d92-8794-9403b6a84c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AE7B54-696B-4464-B623-BC129773B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24E65-577A-46F7-BD15-CC62092F1E0A}">
  <ds:schemaRefs>
    <ds:schemaRef ds:uri="http://schemas.microsoft.com/office/2006/metadata/properties"/>
    <ds:schemaRef ds:uri="http://schemas.microsoft.com/office/infopath/2007/PartnerControls"/>
    <ds:schemaRef ds:uri="c0983f89-a1cb-4442-b4b9-3c8b9e162bd0"/>
    <ds:schemaRef ds:uri="ee1f67ce-da88-4dfb-a650-0f0da831f464"/>
    <ds:schemaRef ds:uri="8bbe3a3b-e8e0-4c60-85a0-914a76045c4b"/>
    <ds:schemaRef ds:uri="0b4249f5-be2d-4d92-8794-9403b6a84c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(2060)Aplic.Inf.</vt:lpstr>
      <vt:lpstr>(2150)Inst.Tecn.</vt:lpstr>
      <vt:lpstr>(2160)Mobiliari</vt:lpstr>
      <vt:lpstr>(2170)EPI</vt:lpstr>
      <vt:lpstr>(2190)Altre immob.mat</vt:lpstr>
      <vt:lpstr>(2210)Inv.const.</vt:lpstr>
      <vt:lpstr>Full7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Romero Valle</dc:creator>
  <cp:lastModifiedBy>Reyes Ramírez Gómez</cp:lastModifiedBy>
  <dcterms:created xsi:type="dcterms:W3CDTF">2023-07-14T15:11:04Z</dcterms:created>
  <dcterms:modified xsi:type="dcterms:W3CDTF">2025-05-26T08:53:24Z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0x01010070B305CB3E146248AC5E32D4431202C4</vt:lpwstr>
  </property>
  <property fmtid="{D5CDD505-2E9C-101B-9397-08002B2CF9AE}" pid="3" name="MediaServiceImageTags">
    <vt:lpwstr/>
  </property>
</Properties>
</file>