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institutmetropoli.sharepoint.com/sites/Comptabilitat-Tresoreria/Documentos compartidos/Tresoreria/2025/"/>
    </mc:Choice>
  </mc:AlternateContent>
  <xr:revisionPtr revIDLastSave="337" documentId="8_{9AB316F7-2AB6-4029-AA18-8BE349E24E57}" xr6:coauthVersionLast="47" xr6:coauthVersionMax="47" xr10:uidLastSave="{36C4B72C-E242-46DA-88C4-0F823C9C26E1}"/>
  <bookViews>
    <workbookView xWindow="-120" yWindow="-120" windowWidth="29040" windowHeight="15840" tabRatio="588" xr2:uid="{00000000-000D-0000-FFFF-FFFF00000000}"/>
  </bookViews>
  <sheets>
    <sheet name="30-06-2025" sheetId="21" r:id="rId1"/>
  </sheets>
  <externalReferences>
    <externalReference r:id="rId2"/>
    <externalReference r:id="rId3"/>
  </externalReferences>
  <definedNames>
    <definedName name="_xlnm.Print_Area" localSheetId="0">'30-06-2025'!$A$1:$O$42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1" l="1"/>
  <c r="C21" i="21" l="1"/>
  <c r="I25" i="21" l="1"/>
  <c r="C25" i="21"/>
  <c r="H25" i="21"/>
  <c r="D21" i="21"/>
  <c r="J25" i="21" l="1"/>
  <c r="C22" i="21"/>
  <c r="D25" i="21"/>
  <c r="F25" i="21"/>
  <c r="K25" i="21"/>
  <c r="M25" i="21"/>
  <c r="L25" i="21"/>
  <c r="N25" i="21"/>
  <c r="E25" i="21"/>
  <c r="G25" i="21"/>
  <c r="O25" i="21" l="1"/>
  <c r="C24" i="21"/>
  <c r="D26" i="21"/>
  <c r="E26" i="21"/>
  <c r="F26" i="21"/>
  <c r="G26" i="21"/>
  <c r="H26" i="21"/>
  <c r="I26" i="21"/>
  <c r="J26" i="21"/>
  <c r="K26" i="21"/>
  <c r="L26" i="21"/>
  <c r="M26" i="21"/>
  <c r="N26" i="21"/>
  <c r="D24" i="21"/>
  <c r="E24" i="21"/>
  <c r="F24" i="21"/>
  <c r="H24" i="21"/>
  <c r="I24" i="21"/>
  <c r="J24" i="21"/>
  <c r="K24" i="21"/>
  <c r="L24" i="21"/>
  <c r="M24" i="21"/>
  <c r="D23" i="21"/>
  <c r="E23" i="21"/>
  <c r="F23" i="21"/>
  <c r="G23" i="21"/>
  <c r="H23" i="21"/>
  <c r="J23" i="21"/>
  <c r="K23" i="21"/>
  <c r="M23" i="21"/>
  <c r="N23" i="21"/>
  <c r="C23" i="21"/>
  <c r="I23" i="21" l="1"/>
  <c r="L23" i="21" l="1"/>
  <c r="O23" i="21" s="1"/>
  <c r="C26" i="21" l="1"/>
  <c r="O26" i="21" l="1"/>
  <c r="C20" i="21"/>
  <c r="G24" i="21"/>
  <c r="N24" i="21" l="1"/>
  <c r="O24" i="21" s="1"/>
  <c r="F21" i="21" l="1"/>
  <c r="E21" i="21" l="1"/>
  <c r="E22" i="21" l="1"/>
  <c r="E20" i="21" s="1"/>
  <c r="D22" i="21"/>
  <c r="F22" i="21"/>
  <c r="F20" i="21" s="1"/>
  <c r="G21" i="21"/>
  <c r="D20" i="21" l="1"/>
  <c r="H22" i="21"/>
  <c r="G22" i="21"/>
  <c r="G20" i="21" s="1"/>
  <c r="H20" i="21" l="1"/>
  <c r="C14" i="21" l="1"/>
  <c r="N21" i="21" l="1"/>
  <c r="H12" i="21" l="1"/>
  <c r="C12" i="21"/>
  <c r="C13" i="21"/>
  <c r="D15" i="21" l="1"/>
  <c r="E15" i="21"/>
  <c r="F15" i="21"/>
  <c r="G15" i="21"/>
  <c r="H15" i="21"/>
  <c r="I15" i="21"/>
  <c r="J15" i="21"/>
  <c r="K15" i="21"/>
  <c r="L15" i="21"/>
  <c r="M15" i="21"/>
  <c r="N15" i="21"/>
  <c r="C15" i="21"/>
  <c r="O15" i="21" l="1"/>
  <c r="K14" i="21" l="1"/>
  <c r="I21" i="21" l="1"/>
  <c r="E17" i="21" l="1"/>
  <c r="N14" i="21" l="1"/>
  <c r="N11" i="21" l="1"/>
  <c r="D17" i="21" l="1"/>
  <c r="F17" i="21"/>
  <c r="G17" i="21"/>
  <c r="H17" i="21"/>
  <c r="I17" i="21"/>
  <c r="J17" i="21"/>
  <c r="K17" i="21"/>
  <c r="L17" i="21"/>
  <c r="M17" i="21"/>
  <c r="N17" i="21"/>
  <c r="C17" i="21"/>
  <c r="O17" i="21" l="1"/>
  <c r="M21" i="21" l="1"/>
  <c r="L12" i="21"/>
  <c r="K21" i="21" l="1"/>
  <c r="N22" i="21"/>
  <c r="N20" i="21" s="1"/>
  <c r="K22" i="21" l="1"/>
  <c r="K20" i="21" s="1"/>
  <c r="N12" i="21" l="1"/>
  <c r="L21" i="21" l="1"/>
  <c r="M22" i="21"/>
  <c r="M20" i="21" s="1"/>
  <c r="J21" i="21" l="1"/>
  <c r="O21" i="21" l="1"/>
  <c r="M11" i="21" l="1"/>
  <c r="C11" i="21"/>
  <c r="D11" i="21"/>
  <c r="I11" i="21"/>
  <c r="E11" i="21"/>
  <c r="H11" i="21"/>
  <c r="F11" i="21"/>
  <c r="L11" i="21"/>
  <c r="K11" i="21"/>
  <c r="G11" i="21" l="1"/>
  <c r="J11" i="21"/>
  <c r="O11" i="21" l="1"/>
  <c r="L13" i="21" l="1"/>
  <c r="I12" i="21"/>
  <c r="I13" i="21" l="1"/>
  <c r="E13" i="21"/>
  <c r="L22" i="21" l="1"/>
  <c r="L20" i="21" s="1"/>
  <c r="F13" i="21" l="1"/>
  <c r="N13" i="21"/>
  <c r="D13" i="21" l="1"/>
  <c r="G13" i="21"/>
  <c r="H13" i="21"/>
  <c r="J13" i="21"/>
  <c r="K13" i="21"/>
  <c r="M13" i="21"/>
  <c r="C16" i="21"/>
  <c r="C10" i="21" s="1"/>
  <c r="L16" i="21"/>
  <c r="J16" i="21"/>
  <c r="I16" i="21"/>
  <c r="H16" i="21"/>
  <c r="G16" i="21"/>
  <c r="F16" i="21"/>
  <c r="E16" i="21"/>
  <c r="D16" i="21"/>
  <c r="M14" i="21"/>
  <c r="G14" i="21"/>
  <c r="E14" i="21"/>
  <c r="M12" i="21"/>
  <c r="K12" i="21"/>
  <c r="J12" i="21"/>
  <c r="G12" i="21"/>
  <c r="F12" i="21"/>
  <c r="E12" i="21"/>
  <c r="D12" i="21"/>
  <c r="O12" i="21" l="1"/>
  <c r="G10" i="21"/>
  <c r="G30" i="21" s="1"/>
  <c r="G36" i="21" s="1"/>
  <c r="C30" i="21"/>
  <c r="O13" i="21"/>
  <c r="E10" i="21"/>
  <c r="E30" i="21" s="1"/>
  <c r="M16" i="21"/>
  <c r="M10" i="21" s="1"/>
  <c r="M30" i="21" s="1"/>
  <c r="M36" i="21" s="1"/>
  <c r="I14" i="21" l="1"/>
  <c r="I10" i="21" s="1"/>
  <c r="L14" i="21"/>
  <c r="L10" i="21" s="1"/>
  <c r="L30" i="21" s="1"/>
  <c r="N16" i="21"/>
  <c r="N10" i="21" s="1"/>
  <c r="N30" i="21" s="1"/>
  <c r="J14" i="21"/>
  <c r="J10" i="21" s="1"/>
  <c r="F14" i="21"/>
  <c r="F10" i="21" s="1"/>
  <c r="F30" i="21" s="1"/>
  <c r="D14" i="21"/>
  <c r="H14" i="21"/>
  <c r="H10" i="21" s="1"/>
  <c r="H30" i="21" s="1"/>
  <c r="H36" i="21" s="1"/>
  <c r="C31" i="21"/>
  <c r="C36" i="21"/>
  <c r="C35" i="21"/>
  <c r="C37" i="21" s="1"/>
  <c r="K16" i="21"/>
  <c r="K10" i="21" s="1"/>
  <c r="K30" i="21" s="1"/>
  <c r="O16" i="21" l="1"/>
  <c r="C38" i="21"/>
  <c r="D34" i="21"/>
  <c r="O14" i="21"/>
  <c r="D10" i="21"/>
  <c r="D9" i="21"/>
  <c r="D30" i="21" l="1"/>
  <c r="O10" i="21"/>
  <c r="I22" i="21"/>
  <c r="J22" i="21"/>
  <c r="J20" i="21" s="1"/>
  <c r="J30" i="21" s="1"/>
  <c r="J36" i="21" s="1"/>
  <c r="D35" i="21" l="1"/>
  <c r="D36" i="21"/>
  <c r="D31" i="21"/>
  <c r="O22" i="21"/>
  <c r="I20" i="21"/>
  <c r="E31" i="21" l="1"/>
  <c r="E9" i="21"/>
  <c r="D37" i="21"/>
  <c r="E34" i="21" s="1"/>
  <c r="D38" i="21"/>
  <c r="I30" i="21"/>
  <c r="O20" i="21"/>
  <c r="O30" i="21" s="1"/>
  <c r="E35" i="21" l="1"/>
  <c r="E36" i="21"/>
  <c r="E37" i="21" s="1"/>
  <c r="F34" i="21" s="1"/>
  <c r="F9" i="21"/>
  <c r="F31" i="21"/>
  <c r="E38" i="21" l="1"/>
  <c r="F35" i="21"/>
  <c r="F36" i="21"/>
  <c r="F37" i="21" s="1"/>
  <c r="G34" i="21" s="1"/>
  <c r="G9" i="21"/>
  <c r="G35" i="21" s="1"/>
  <c r="G31" i="21"/>
  <c r="F38" i="21" l="1"/>
  <c r="G38" i="21" s="1"/>
  <c r="H9" i="21"/>
  <c r="H35" i="21" s="1"/>
  <c r="H31" i="21"/>
  <c r="G37" i="21"/>
  <c r="H34" i="21" s="1"/>
  <c r="H38" i="21" l="1"/>
  <c r="H37" i="21"/>
  <c r="I34" i="21" s="1"/>
  <c r="I9" i="21"/>
  <c r="I31" i="21"/>
  <c r="J9" i="21" l="1"/>
  <c r="J35" i="21" s="1"/>
  <c r="J31" i="21"/>
  <c r="I35" i="21"/>
  <c r="I36" i="21"/>
  <c r="I38" i="21" l="1"/>
  <c r="J38" i="21" s="1"/>
  <c r="I37" i="21"/>
  <c r="J34" i="21" s="1"/>
  <c r="J37" i="21" s="1"/>
  <c r="K34" i="21" s="1"/>
  <c r="K31" i="21"/>
  <c r="K9" i="21"/>
  <c r="K35" i="21" l="1"/>
  <c r="K36" i="21"/>
  <c r="K38" i="21" s="1"/>
  <c r="L36" i="21" s="1"/>
  <c r="L38" i="21" s="1"/>
  <c r="L9" i="21"/>
  <c r="L35" i="21" s="1"/>
  <c r="L31" i="21"/>
  <c r="K37" i="21" l="1"/>
  <c r="L34" i="21" s="1"/>
  <c r="L37" i="21" s="1"/>
  <c r="M34" i="21" s="1"/>
  <c r="M31" i="21"/>
  <c r="M9" i="21"/>
  <c r="M35" i="21" s="1"/>
  <c r="M38" i="21" s="1"/>
  <c r="N31" i="21" l="1"/>
  <c r="N9" i="21"/>
  <c r="O32" i="21" s="1"/>
  <c r="M37" i="21"/>
  <c r="N34" i="21" s="1"/>
  <c r="N35" i="21" l="1"/>
  <c r="N36" i="21"/>
  <c r="O36" i="21" s="1"/>
  <c r="N37" i="21" l="1"/>
  <c r="O37" i="21" s="1"/>
  <c r="O35" i="21"/>
  <c r="N38" i="21"/>
</calcChain>
</file>

<file path=xl/sharedStrings.xml><?xml version="1.0" encoding="utf-8"?>
<sst xmlns="http://schemas.openxmlformats.org/spreadsheetml/2006/main" count="40" uniqueCount="40">
  <si>
    <t>MES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</si>
  <si>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</si>
  <si>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</si>
  <si>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</si>
  <si>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</si>
  <si>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</si>
  <si>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</si>
  <si>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</si>
  <si>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</si>
  <si>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</si>
  <si>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</si>
  <si>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</si>
  <si>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</si>
  <si>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TOTALS</t>
  </si>
  <si>
    <t>Saldo inicial caixa</t>
  </si>
  <si>
    <t>Total Cobraments</t>
  </si>
  <si>
    <t>Cap. 3 Altres ingressos</t>
  </si>
  <si>
    <t>Cap. 4. Ajuntament de BCN</t>
  </si>
  <si>
    <t>Cap. 4. Àrea Metropolitana BCN</t>
  </si>
  <si>
    <t>Cap. 4. Diputació Barcelona</t>
  </si>
  <si>
    <t>Cap. 4. Generalitat Catalunya</t>
  </si>
  <si>
    <t>Cap. 4. Universitat Aut. BCN</t>
  </si>
  <si>
    <t xml:space="preserve">Altres ens </t>
  </si>
  <si>
    <t>Total Pagaments</t>
  </si>
  <si>
    <t>Cap. 1. Despeses de personal</t>
  </si>
  <si>
    <t>Cap. 2. Despeses d'explotació</t>
  </si>
  <si>
    <t>Cap. 3. Despeses financeres</t>
  </si>
  <si>
    <t>Cap. 4. Transferències corrents</t>
  </si>
  <si>
    <t>Cap. 6. Inversions reals</t>
  </si>
  <si>
    <t>Conceptes no pressupostaris</t>
  </si>
  <si>
    <t>Saldo final mensual</t>
  </si>
  <si>
    <t>Saldo mensual acumulat</t>
  </si>
  <si>
    <t>Import pòlissa sol·licitada/ampliació pòlissa</t>
  </si>
  <si>
    <t>Saldo disponible pòlissa inici mes</t>
  </si>
  <si>
    <t>Disposicions pòlissa</t>
  </si>
  <si>
    <t>Amortització pòlissa</t>
  </si>
  <si>
    <t>Saldo disponible pòlissa final mes</t>
  </si>
  <si>
    <t>Saldo disposat acumulat</t>
  </si>
  <si>
    <t>PRESSUPOST ANUAL DE TRESORERIA PER A L'EXERCICI 2025</t>
  </si>
  <si>
    <t xml:space="preserve">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</si>
</sst>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\ %"/>
    <numFmt numFmtId="165" formatCode="#,##0.00_ ;[Red]\-#,##0.00\ "/>
    <numFmt numFmtId="166" formatCode="_-* #,##0\ _€_-;\-* #,##0\ _€_-;_-* &quot;-&quot;\ _€_-;_-@_-"/>
    <numFmt numFmtId="167" formatCode="dd/mm/yyyy;@"/>
  </numFmts>
  <fonts count="39" x14ac:knownFonts="1">
    <font>
      <sz val="10"/>
      <color rgb="FF000000"/>
      <name val="Open Sans"/>
      <family val="2"/>
      <scheme val="minor"/>
    </font>
    <font>
      <sz val="11"/>
      <color theme="1"/>
      <name val="Open Sans"/>
      <family val="2"/>
      <scheme val="minor"/>
    </font>
    <font>
      <b/>
      <sz val="10"/>
      <name val="Open Sans"/>
      <family val="2"/>
    </font>
    <font>
      <sz val="11"/>
      <color theme="1"/>
      <name val="Open Sans"/>
      <family val="2"/>
      <scheme val="minor"/>
    </font>
    <font>
      <b/>
      <sz val="15"/>
      <color theme="3"/>
      <name val="Open Sans"/>
      <family val="2"/>
      <scheme val="minor"/>
    </font>
    <font>
      <b/>
      <sz val="11"/>
      <color theme="3"/>
      <name val="Open Sans"/>
      <family val="2"/>
      <scheme val="minor"/>
    </font>
    <font>
      <sz val="11"/>
      <color rgb="FF006100"/>
      <name val="Open Sans"/>
      <family val="2"/>
      <scheme val="minor"/>
    </font>
    <font>
      <sz val="11"/>
      <color rgb="FF9C0006"/>
      <name val="Open Sans"/>
      <family val="2"/>
      <scheme val="minor"/>
    </font>
    <font>
      <sz val="11"/>
      <color rgb="FF9C5700"/>
      <name val="Open Sans"/>
      <family val="2"/>
      <scheme val="minor"/>
    </font>
    <font>
      <sz val="11"/>
      <color rgb="FF3F3F76"/>
      <name val="Open Sans"/>
      <family val="2"/>
      <scheme val="minor"/>
    </font>
    <font>
      <b/>
      <sz val="11"/>
      <color rgb="FF3F3F3F"/>
      <name val="Open Sans"/>
      <family val="2"/>
      <scheme val="minor"/>
    </font>
    <font>
      <b/>
      <sz val="11"/>
      <color rgb="FFFA7D00"/>
      <name val="Open Sans"/>
      <family val="2"/>
      <scheme val="minor"/>
    </font>
    <font>
      <sz val="11"/>
      <color rgb="FFFA7D00"/>
      <name val="Open Sans"/>
      <family val="2"/>
      <scheme val="minor"/>
    </font>
    <font>
      <b/>
      <sz val="11"/>
      <color theme="0"/>
      <name val="Open Sans"/>
      <family val="2"/>
      <scheme val="minor"/>
    </font>
    <font>
      <b/>
      <sz val="11"/>
      <color theme="1"/>
      <name val="Open Sans"/>
      <family val="2"/>
      <scheme val="minor"/>
    </font>
    <font>
      <sz val="10"/>
      <color theme="1"/>
      <name val="Open Sans"/>
      <family val="2"/>
      <scheme val="minor"/>
    </font>
    <font>
      <sz val="10"/>
      <color theme="1" tint="0.499984740745262"/>
      <name val="Open Sans"/>
      <family val="2"/>
      <scheme val="minor"/>
    </font>
    <font>
      <sz val="10"/>
      <color rgb="FFFF0000"/>
      <name val="Open Sans"/>
      <family val="2"/>
      <scheme val="minor"/>
    </font>
    <font>
      <sz val="10"/>
      <color theme="0"/>
      <name val="Open Sans"/>
      <family val="2"/>
      <scheme val="minor"/>
    </font>
    <font>
      <b/>
      <sz val="10"/>
      <color rgb="FF8700FF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Atkinson Hyperlegible"/>
      <scheme val="major"/>
    </font>
    <font>
      <sz val="30"/>
      <color rgb="FF000000"/>
      <name val="Atkinson Hyperlegible"/>
      <family val="2"/>
      <scheme val="major"/>
    </font>
    <font>
      <sz val="20"/>
      <color rgb="FF000000"/>
      <name val="Atkinson Hyperlegible"/>
      <scheme val="major"/>
    </font>
    <font>
      <b/>
      <sz val="10"/>
      <color rgb="FF000000"/>
      <name val="Atkinson Hyperlegible"/>
      <scheme val="major"/>
    </font>
    <font>
      <b/>
      <sz val="18"/>
      <color theme="1"/>
      <name val="Open Sans"/>
      <family val="2"/>
    </font>
    <font>
      <sz val="11"/>
      <color theme="1"/>
      <name val="Open Sans"/>
      <family val="2"/>
    </font>
    <font>
      <b/>
      <u/>
      <sz val="16"/>
      <color theme="1"/>
      <name val="Open Sans"/>
      <family val="2"/>
    </font>
    <font>
      <b/>
      <sz val="7"/>
      <color indexed="8"/>
      <name val="Open Sans"/>
      <family val="2"/>
    </font>
    <font>
      <sz val="7"/>
      <color indexed="8"/>
      <name val="Open Sans"/>
      <family val="2"/>
    </font>
    <font>
      <sz val="8"/>
      <color indexed="8"/>
      <name val="Open Sans"/>
      <family val="2"/>
    </font>
    <font>
      <sz val="8"/>
      <name val="Open Sans"/>
      <family val="2"/>
    </font>
    <font>
      <sz val="8"/>
      <color rgb="FFFF0000"/>
      <name val="Open Sans"/>
      <family val="2"/>
    </font>
    <font>
      <b/>
      <sz val="8"/>
      <color indexed="8"/>
      <name val="Open Sans"/>
      <family val="2"/>
    </font>
    <font>
      <b/>
      <sz val="8"/>
      <name val="Open Sans"/>
      <family val="2"/>
    </font>
    <font>
      <b/>
      <sz val="9"/>
      <color indexed="8"/>
      <name val="Open Sans"/>
      <family val="2"/>
    </font>
    <font>
      <b/>
      <sz val="9"/>
      <name val="Open Sans"/>
      <family val="2"/>
    </font>
    <font>
      <b/>
      <sz val="8"/>
      <color rgb="FFFF0000"/>
      <name val="Open Sans"/>
      <family val="2"/>
    </font>
    <font>
      <sz val="8"/>
      <color indexed="8"/>
      <name val="Open Sans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49" fontId="20" fillId="0" borderId="12" applyProtection="0">
      <alignment vertical="center"/>
      <protection locked="0"/>
    </xf>
    <xf numFmtId="43" fontId="15" fillId="0" borderId="0" applyFill="0" applyBorder="0" applyAlignment="0" applyProtection="0"/>
    <xf numFmtId="41" fontId="15" fillId="0" borderId="0" applyFill="0" applyBorder="0" applyAlignment="0" applyProtection="0"/>
    <xf numFmtId="44" fontId="15" fillId="0" borderId="0" applyFill="0" applyBorder="0" applyAlignment="0" applyProtection="0"/>
    <xf numFmtId="42" fontId="15" fillId="0" borderId="0" applyFill="0" applyBorder="0" applyAlignment="0" applyProtection="0"/>
    <xf numFmtId="164" fontId="15" fillId="0" borderId="0" applyFill="0" applyBorder="0" applyAlignment="0" applyProtection="0"/>
    <xf numFmtId="49" fontId="22" fillId="0" borderId="0" applyProtection="0">
      <alignment vertical="center"/>
    </xf>
    <xf numFmtId="0" fontId="4" fillId="0" borderId="4" applyNumberFormat="0" applyFill="0" applyAlignment="0" applyProtection="0"/>
    <xf numFmtId="49" fontId="23" fillId="0" borderId="0" applyProtection="0">
      <alignment vertical="center"/>
    </xf>
    <xf numFmtId="49" fontId="24" fillId="0" borderId="0" applyProtection="0">
      <alignment vertical="center"/>
    </xf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7" fillId="0" borderId="0" applyNumberFormat="0" applyFill="0" applyProtection="0">
      <alignment vertical="center"/>
    </xf>
    <xf numFmtId="0" fontId="3" fillId="8" borderId="9" applyNumberFormat="0" applyFont="0" applyAlignment="0" applyProtection="0"/>
    <xf numFmtId="49" fontId="16" fillId="0" borderId="0" applyProtection="0">
      <alignment vertical="center"/>
    </xf>
    <xf numFmtId="0" fontId="14" fillId="0" borderId="10" applyNumberFormat="0" applyFill="0" applyAlignment="0" applyProtection="0"/>
    <xf numFmtId="0" fontId="18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8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8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8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8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8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49" fontId="21" fillId="0" borderId="11">
      <alignment vertical="center"/>
    </xf>
    <xf numFmtId="4" fontId="19" fillId="0" borderId="13" applyAlignment="0">
      <alignment horizontal="center" vertical="center" wrapText="1"/>
    </xf>
    <xf numFmtId="3" fontId="20" fillId="33" borderId="13" applyAlignment="0">
      <alignment horizontal="left"/>
    </xf>
    <xf numFmtId="166" fontId="1" fillId="0" borderId="0" applyFont="0" applyFill="0" applyBorder="0" applyAlignment="0" applyProtection="0"/>
  </cellStyleXfs>
  <cellXfs count="90">
    <xf numFmtId="0" fontId="0" fillId="0" borderId="0" xfId="0"/>
    <xf numFmtId="0" fontId="25" fillId="0" borderId="0" xfId="0" applyFont="1"/>
    <xf numFmtId="0" fontId="26" fillId="0" borderId="0" xfId="0" applyFont="1"/>
    <xf numFmtId="4" fontId="28" fillId="0" borderId="15" xfId="0" applyNumberFormat="1" applyFont="1" applyBorder="1" applyAlignment="1" applyProtection="1">
      <alignment horizontal="center"/>
      <protection locked="0"/>
    </xf>
    <xf numFmtId="4" fontId="29" fillId="34" borderId="0" xfId="0" applyNumberFormat="1" applyFont="1" applyFill="1" applyAlignment="1">
      <alignment horizontal="center"/>
    </xf>
    <xf numFmtId="4" fontId="28" fillId="34" borderId="0" xfId="0" applyNumberFormat="1" applyFont="1" applyFill="1" applyAlignment="1">
      <alignment horizontal="center"/>
    </xf>
    <xf numFmtId="165" fontId="31" fillId="0" borderId="16" xfId="0" applyNumberFormat="1" applyFont="1" applyBorder="1"/>
    <xf numFmtId="4" fontId="33" fillId="0" borderId="0" xfId="51" applyNumberFormat="1" applyFont="1" applyFill="1" applyBorder="1" applyAlignment="1">
      <alignment horizontal="right"/>
    </xf>
    <xf numFmtId="4" fontId="0" fillId="0" borderId="0" xfId="0" applyNumberFormat="1"/>
    <xf numFmtId="4" fontId="30" fillId="0" borderId="19" xfId="0" applyNumberFormat="1" applyFont="1" applyBorder="1" applyAlignment="1" applyProtection="1">
      <alignment horizontal="left"/>
      <protection locked="0"/>
    </xf>
    <xf numFmtId="4" fontId="30" fillId="0" borderId="20" xfId="51" applyNumberFormat="1" applyFont="1" applyFill="1" applyBorder="1" applyAlignment="1" applyProtection="1">
      <alignment horizontal="right"/>
      <protection locked="0"/>
    </xf>
    <xf numFmtId="4" fontId="30" fillId="0" borderId="21" xfId="51" applyNumberFormat="1" applyFont="1" applyFill="1" applyBorder="1" applyAlignment="1" applyProtection="1">
      <alignment horizontal="right"/>
      <protection locked="0"/>
    </xf>
    <xf numFmtId="4" fontId="30" fillId="0" borderId="22" xfId="0" applyNumberFormat="1" applyFont="1" applyBorder="1" applyAlignment="1" applyProtection="1">
      <alignment horizontal="left"/>
      <protection locked="0"/>
    </xf>
    <xf numFmtId="4" fontId="32" fillId="0" borderId="21" xfId="51" applyNumberFormat="1" applyFont="1" applyFill="1" applyBorder="1" applyAlignment="1" applyProtection="1">
      <alignment horizontal="right"/>
      <protection locked="0"/>
    </xf>
    <xf numFmtId="4" fontId="30" fillId="0" borderId="23" xfId="0" applyNumberFormat="1" applyFont="1" applyBorder="1" applyAlignment="1" applyProtection="1">
      <alignment horizontal="left"/>
      <protection locked="0"/>
    </xf>
    <xf numFmtId="4" fontId="30" fillId="0" borderId="24" xfId="51" applyNumberFormat="1" applyFont="1" applyFill="1" applyBorder="1" applyAlignment="1" applyProtection="1">
      <alignment horizontal="right"/>
      <protection locked="0"/>
    </xf>
    <xf numFmtId="4" fontId="30" fillId="0" borderId="25" xfId="51" applyNumberFormat="1" applyFont="1" applyFill="1" applyBorder="1" applyAlignment="1" applyProtection="1">
      <alignment horizontal="right"/>
      <protection locked="0"/>
    </xf>
    <xf numFmtId="4" fontId="30" fillId="0" borderId="22" xfId="51" applyNumberFormat="1" applyFont="1" applyFill="1" applyBorder="1" applyAlignment="1" applyProtection="1">
      <alignment horizontal="right"/>
      <protection locked="0"/>
    </xf>
    <xf numFmtId="4" fontId="30" fillId="34" borderId="29" xfId="51" applyNumberFormat="1" applyFont="1" applyFill="1" applyBorder="1" applyAlignment="1">
      <alignment horizontal="right"/>
    </xf>
    <xf numFmtId="4" fontId="30" fillId="0" borderId="31" xfId="51" applyNumberFormat="1" applyFont="1" applyFill="1" applyBorder="1" applyAlignment="1" applyProtection="1">
      <alignment horizontal="right"/>
      <protection locked="0"/>
    </xf>
    <xf numFmtId="4" fontId="32" fillId="0" borderId="31" xfId="51" applyNumberFormat="1" applyFont="1" applyFill="1" applyBorder="1" applyAlignment="1" applyProtection="1">
      <alignment horizontal="right"/>
      <protection locked="0"/>
    </xf>
    <xf numFmtId="4" fontId="32" fillId="0" borderId="30" xfId="51" applyNumberFormat="1" applyFont="1" applyFill="1" applyBorder="1" applyAlignment="1" applyProtection="1">
      <alignment horizontal="right"/>
      <protection locked="0"/>
    </xf>
    <xf numFmtId="4" fontId="30" fillId="0" borderId="32" xfId="0" applyNumberFormat="1" applyFont="1" applyBorder="1" applyAlignment="1" applyProtection="1">
      <alignment horizontal="left"/>
      <protection locked="0"/>
    </xf>
    <xf numFmtId="4" fontId="30" fillId="0" borderId="23" xfId="51" applyNumberFormat="1" applyFont="1" applyFill="1" applyBorder="1" applyAlignment="1" applyProtection="1">
      <alignment horizontal="right"/>
      <protection locked="0"/>
    </xf>
    <xf numFmtId="4" fontId="30" fillId="0" borderId="33" xfId="51" applyNumberFormat="1" applyFont="1" applyFill="1" applyBorder="1" applyAlignment="1" applyProtection="1">
      <alignment horizontal="right"/>
      <protection locked="0"/>
    </xf>
    <xf numFmtId="4" fontId="30" fillId="34" borderId="32" xfId="51" applyNumberFormat="1" applyFont="1" applyFill="1" applyBorder="1" applyAlignment="1">
      <alignment horizontal="right"/>
    </xf>
    <xf numFmtId="4" fontId="33" fillId="0" borderId="16" xfId="51" applyNumberFormat="1" applyFont="1" applyFill="1" applyBorder="1" applyAlignment="1" applyProtection="1">
      <alignment horizontal="right"/>
      <protection locked="0"/>
    </xf>
    <xf numFmtId="4" fontId="33" fillId="0" borderId="1" xfId="51" applyNumberFormat="1" applyFont="1" applyFill="1" applyBorder="1" applyAlignment="1">
      <alignment horizontal="right"/>
    </xf>
    <xf numFmtId="4" fontId="33" fillId="0" borderId="35" xfId="51" applyNumberFormat="1" applyFont="1" applyFill="1" applyBorder="1" applyAlignment="1">
      <alignment horizontal="right"/>
    </xf>
    <xf numFmtId="4" fontId="33" fillId="0" borderId="2" xfId="51" applyNumberFormat="1" applyFont="1" applyFill="1" applyBorder="1" applyAlignment="1">
      <alignment horizontal="right"/>
    </xf>
    <xf numFmtId="4" fontId="26" fillId="0" borderId="0" xfId="0" applyNumberFormat="1" applyFont="1"/>
    <xf numFmtId="4" fontId="2" fillId="34" borderId="0" xfId="0" applyNumberFormat="1" applyFont="1" applyFill="1"/>
    <xf numFmtId="167" fontId="36" fillId="34" borderId="0" xfId="0" applyNumberFormat="1" applyFont="1" applyFill="1" applyProtection="1">
      <protection locked="0"/>
    </xf>
    <xf numFmtId="4" fontId="28" fillId="35" borderId="14" xfId="0" applyNumberFormat="1" applyFont="1" applyFill="1" applyBorder="1" applyAlignment="1">
      <alignment horizontal="center"/>
    </xf>
    <xf numFmtId="4" fontId="28" fillId="35" borderId="16" xfId="0" applyNumberFormat="1" applyFont="1" applyFill="1" applyBorder="1" applyAlignment="1">
      <alignment horizontal="center"/>
    </xf>
    <xf numFmtId="4" fontId="30" fillId="36" borderId="17" xfId="0" applyNumberFormat="1" applyFont="1" applyFill="1" applyBorder="1" applyAlignment="1">
      <alignment horizontal="left"/>
    </xf>
    <xf numFmtId="4" fontId="33" fillId="36" borderId="17" xfId="0" applyNumberFormat="1" applyFont="1" applyFill="1" applyBorder="1" applyAlignment="1">
      <alignment horizontal="left"/>
    </xf>
    <xf numFmtId="4" fontId="30" fillId="36" borderId="18" xfId="51" applyNumberFormat="1" applyFont="1" applyFill="1" applyBorder="1" applyAlignment="1">
      <alignment horizontal="right"/>
    </xf>
    <xf numFmtId="4" fontId="33" fillId="36" borderId="14" xfId="51" applyNumberFormat="1" applyFont="1" applyFill="1" applyBorder="1" applyAlignment="1">
      <alignment horizontal="right"/>
    </xf>
    <xf numFmtId="4" fontId="33" fillId="36" borderId="15" xfId="51" applyNumberFormat="1" applyFont="1" applyFill="1" applyBorder="1" applyAlignment="1">
      <alignment horizontal="right"/>
    </xf>
    <xf numFmtId="4" fontId="30" fillId="37" borderId="34" xfId="0" applyNumberFormat="1" applyFont="1" applyFill="1" applyBorder="1" applyAlignment="1">
      <alignment horizontal="left"/>
    </xf>
    <xf numFmtId="4" fontId="30" fillId="37" borderId="32" xfId="0" applyNumberFormat="1" applyFont="1" applyFill="1" applyBorder="1" applyAlignment="1">
      <alignment horizontal="left" wrapText="1"/>
    </xf>
    <xf numFmtId="4" fontId="33" fillId="37" borderId="24" xfId="51" applyNumberFormat="1" applyFont="1" applyFill="1" applyBorder="1" applyAlignment="1">
      <alignment horizontal="right"/>
    </xf>
    <xf numFmtId="4" fontId="33" fillId="37" borderId="25" xfId="51" applyNumberFormat="1" applyFont="1" applyFill="1" applyBorder="1" applyAlignment="1">
      <alignment horizontal="right"/>
    </xf>
    <xf numFmtId="4" fontId="34" fillId="37" borderId="25" xfId="51" applyNumberFormat="1" applyFont="1" applyFill="1" applyBorder="1" applyAlignment="1">
      <alignment horizontal="right"/>
    </xf>
    <xf numFmtId="4" fontId="33" fillId="37" borderId="16" xfId="51" applyNumberFormat="1" applyFont="1" applyFill="1" applyBorder="1" applyAlignment="1">
      <alignment horizontal="right"/>
    </xf>
    <xf numFmtId="4" fontId="35" fillId="38" borderId="16" xfId="0" applyNumberFormat="1" applyFont="1" applyFill="1" applyBorder="1" applyAlignment="1">
      <alignment horizontal="left" wrapText="1"/>
    </xf>
    <xf numFmtId="4" fontId="30" fillId="40" borderId="34" xfId="0" applyNumberFormat="1" applyFont="1" applyFill="1" applyBorder="1" applyAlignment="1">
      <alignment horizontal="left"/>
    </xf>
    <xf numFmtId="4" fontId="30" fillId="40" borderId="32" xfId="0" applyNumberFormat="1" applyFont="1" applyFill="1" applyBorder="1" applyAlignment="1">
      <alignment horizontal="left"/>
    </xf>
    <xf numFmtId="4" fontId="32" fillId="40" borderId="36" xfId="51" applyNumberFormat="1" applyFont="1" applyFill="1" applyBorder="1" applyAlignment="1">
      <alignment horizontal="right"/>
    </xf>
    <xf numFmtId="4" fontId="32" fillId="40" borderId="27" xfId="51" applyNumberFormat="1" applyFont="1" applyFill="1" applyBorder="1" applyAlignment="1">
      <alignment horizontal="right"/>
    </xf>
    <xf numFmtId="4" fontId="32" fillId="40" borderId="28" xfId="51" applyNumberFormat="1" applyFont="1" applyFill="1" applyBorder="1" applyAlignment="1">
      <alignment horizontal="right"/>
    </xf>
    <xf numFmtId="4" fontId="32" fillId="40" borderId="37" xfId="51" applyNumberFormat="1" applyFont="1" applyFill="1" applyBorder="1" applyAlignment="1">
      <alignment horizontal="right"/>
    </xf>
    <xf numFmtId="4" fontId="32" fillId="40" borderId="24" xfId="51" applyNumberFormat="1" applyFont="1" applyFill="1" applyBorder="1" applyAlignment="1">
      <alignment horizontal="right"/>
    </xf>
    <xf numFmtId="4" fontId="32" fillId="40" borderId="25" xfId="51" applyNumberFormat="1" applyFont="1" applyFill="1" applyBorder="1" applyAlignment="1">
      <alignment horizontal="right"/>
    </xf>
    <xf numFmtId="4" fontId="32" fillId="40" borderId="3" xfId="51" applyNumberFormat="1" applyFont="1" applyFill="1" applyBorder="1" applyAlignment="1">
      <alignment horizontal="right"/>
    </xf>
    <xf numFmtId="4" fontId="31" fillId="36" borderId="18" xfId="51" applyNumberFormat="1" applyFont="1" applyFill="1" applyBorder="1" applyAlignment="1">
      <alignment horizontal="right"/>
    </xf>
    <xf numFmtId="4" fontId="30" fillId="0" borderId="19" xfId="51" applyNumberFormat="1" applyFont="1" applyFill="1" applyBorder="1" applyAlignment="1" applyProtection="1">
      <alignment horizontal="right"/>
      <protection locked="0"/>
    </xf>
    <xf numFmtId="4" fontId="32" fillId="0" borderId="39" xfId="51" applyNumberFormat="1" applyFont="1" applyFill="1" applyBorder="1" applyAlignment="1" applyProtection="1">
      <alignment horizontal="right"/>
      <protection locked="0"/>
    </xf>
    <xf numFmtId="4" fontId="33" fillId="36" borderId="40" xfId="51" applyNumberFormat="1" applyFont="1" applyFill="1" applyBorder="1" applyAlignment="1">
      <alignment horizontal="right"/>
    </xf>
    <xf numFmtId="4" fontId="30" fillId="0" borderId="39" xfId="51" applyNumberFormat="1" applyFont="1" applyFill="1" applyBorder="1" applyAlignment="1" applyProtection="1">
      <alignment horizontal="right"/>
      <protection locked="0"/>
    </xf>
    <xf numFmtId="4" fontId="30" fillId="0" borderId="13" xfId="51" applyNumberFormat="1" applyFont="1" applyFill="1" applyBorder="1" applyAlignment="1" applyProtection="1">
      <alignment horizontal="right"/>
      <protection locked="0"/>
    </xf>
    <xf numFmtId="4" fontId="30" fillId="0" borderId="41" xfId="51" applyNumberFormat="1" applyFont="1" applyFill="1" applyBorder="1" applyAlignment="1" applyProtection="1">
      <alignment horizontal="right"/>
      <protection locked="0"/>
    </xf>
    <xf numFmtId="4" fontId="30" fillId="34" borderId="42" xfId="51" applyNumberFormat="1" applyFont="1" applyFill="1" applyBorder="1" applyAlignment="1">
      <alignment horizontal="right"/>
    </xf>
    <xf numFmtId="4" fontId="30" fillId="0" borderId="30" xfId="51" applyNumberFormat="1" applyFont="1" applyFill="1" applyBorder="1" applyAlignment="1" applyProtection="1">
      <alignment horizontal="right"/>
      <protection locked="0"/>
    </xf>
    <xf numFmtId="4" fontId="33" fillId="36" borderId="17" xfId="51" applyNumberFormat="1" applyFont="1" applyFill="1" applyBorder="1" applyAlignment="1">
      <alignment horizontal="right"/>
    </xf>
    <xf numFmtId="4" fontId="30" fillId="36" borderId="38" xfId="51" applyNumberFormat="1" applyFont="1" applyFill="1" applyBorder="1" applyAlignment="1">
      <alignment horizontal="right"/>
    </xf>
    <xf numFmtId="4" fontId="33" fillId="39" borderId="16" xfId="0" applyNumberFormat="1" applyFont="1" applyFill="1" applyBorder="1" applyAlignment="1">
      <alignment horizontal="left" vertical="center" wrapText="1"/>
    </xf>
    <xf numFmtId="4" fontId="30" fillId="39" borderId="14" xfId="51" applyNumberFormat="1" applyFont="1" applyFill="1" applyBorder="1" applyAlignment="1">
      <alignment horizontal="right" vertical="center"/>
    </xf>
    <xf numFmtId="4" fontId="30" fillId="39" borderId="15" xfId="51" applyNumberFormat="1" applyFont="1" applyFill="1" applyBorder="1" applyAlignment="1">
      <alignment horizontal="right" vertical="center"/>
    </xf>
    <xf numFmtId="4" fontId="38" fillId="39" borderId="26" xfId="5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" fontId="33" fillId="41" borderId="34" xfId="0" applyNumberFormat="1" applyFont="1" applyFill="1" applyBorder="1" applyAlignment="1">
      <alignment horizontal="left" vertical="center" wrapText="1"/>
    </xf>
    <xf numFmtId="4" fontId="33" fillId="41" borderId="36" xfId="51" applyNumberFormat="1" applyFont="1" applyFill="1" applyBorder="1" applyAlignment="1">
      <alignment horizontal="right" vertical="center"/>
    </xf>
    <xf numFmtId="4" fontId="33" fillId="41" borderId="27" xfId="51" applyNumberFormat="1" applyFont="1" applyFill="1" applyBorder="1" applyAlignment="1">
      <alignment horizontal="right" vertical="center"/>
    </xf>
    <xf numFmtId="4" fontId="36" fillId="41" borderId="38" xfId="51" applyNumberFormat="1" applyFont="1" applyFill="1" applyBorder="1" applyAlignment="1">
      <alignment horizontal="right" vertical="center"/>
    </xf>
    <xf numFmtId="4" fontId="37" fillId="41" borderId="32" xfId="0" applyNumberFormat="1" applyFont="1" applyFill="1" applyBorder="1" applyAlignment="1">
      <alignment horizontal="left" vertical="center" wrapText="1"/>
    </xf>
    <xf numFmtId="4" fontId="32" fillId="41" borderId="24" xfId="51" applyNumberFormat="1" applyFont="1" applyFill="1" applyBorder="1" applyAlignment="1">
      <alignment horizontal="right" vertical="center"/>
    </xf>
    <xf numFmtId="4" fontId="32" fillId="41" borderId="25" xfId="51" applyNumberFormat="1" applyFont="1" applyFill="1" applyBorder="1" applyAlignment="1">
      <alignment horizontal="right" vertical="center"/>
    </xf>
    <xf numFmtId="4" fontId="32" fillId="34" borderId="0" xfId="51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4" fontId="32" fillId="40" borderId="43" xfId="51" applyNumberFormat="1" applyFont="1" applyFill="1" applyBorder="1" applyAlignment="1">
      <alignment horizontal="right"/>
    </xf>
    <xf numFmtId="4" fontId="33" fillId="41" borderId="28" xfId="51" applyNumberFormat="1" applyFont="1" applyFill="1" applyBorder="1" applyAlignment="1">
      <alignment horizontal="right" vertical="center"/>
    </xf>
    <xf numFmtId="4" fontId="32" fillId="41" borderId="43" xfId="51" applyNumberFormat="1" applyFont="1" applyFill="1" applyBorder="1" applyAlignment="1">
      <alignment horizontal="right" vertical="center"/>
    </xf>
    <xf numFmtId="4" fontId="33" fillId="37" borderId="38" xfId="51" applyNumberFormat="1" applyFont="1" applyFill="1" applyBorder="1" applyAlignment="1">
      <alignment horizontal="right"/>
    </xf>
    <xf numFmtId="4" fontId="33" fillId="37" borderId="36" xfId="51" applyNumberFormat="1" applyFont="1" applyFill="1" applyBorder="1" applyAlignment="1">
      <alignment horizontal="right"/>
    </xf>
    <xf numFmtId="4" fontId="33" fillId="37" borderId="27" xfId="51" applyNumberFormat="1" applyFont="1" applyFill="1" applyBorder="1" applyAlignment="1">
      <alignment horizontal="right"/>
    </xf>
    <xf numFmtId="4" fontId="33" fillId="37" borderId="28" xfId="51" applyNumberFormat="1" applyFont="1" applyFill="1" applyBorder="1" applyAlignment="1">
      <alignment horizontal="right"/>
    </xf>
    <xf numFmtId="4" fontId="33" fillId="37" borderId="43" xfId="51" applyNumberFormat="1" applyFont="1" applyFill="1" applyBorder="1" applyAlignment="1">
      <alignment horizontal="right"/>
    </xf>
    <xf numFmtId="0" fontId="27" fillId="0" borderId="0" xfId="0" applyFont="1" applyAlignment="1">
      <alignment horizontal="center"/>
    </xf>
  </cellXfs>
  <cellStyles count="52">
    <cellStyle name="20% - Èmfasi1" xfId="25" builtinId="30" customBuiltin="1"/>
    <cellStyle name="20% - Èmfasi2" xfId="29" builtinId="34" customBuiltin="1"/>
    <cellStyle name="20% - Èmfasi3" xfId="33" builtinId="38" customBuiltin="1"/>
    <cellStyle name="20% - Èmfasi4" xfId="37" builtinId="42" customBuiltin="1"/>
    <cellStyle name="20% - Èmfasi5" xfId="41" builtinId="46" customBuiltin="1"/>
    <cellStyle name="20% - Èmfasi6" xfId="45" builtinId="50" customBuiltin="1"/>
    <cellStyle name="40% - Èmfasi1" xfId="26" builtinId="31" customBuiltin="1"/>
    <cellStyle name="40% - Èmfasi2" xfId="30" builtinId="35" customBuiltin="1"/>
    <cellStyle name="40% - Èmfasi3" xfId="34" builtinId="39" customBuiltin="1"/>
    <cellStyle name="40% - Èmfasi4" xfId="38" builtinId="43" customBuiltin="1"/>
    <cellStyle name="40% - Èmfasi5" xfId="42" builtinId="47" customBuiltin="1"/>
    <cellStyle name="40% - Èmfasi6" xfId="46" builtinId="51" customBuiltin="1"/>
    <cellStyle name="60% - Èmfasi1" xfId="27" builtinId="32" customBuiltin="1"/>
    <cellStyle name="60% - Èmfasi2" xfId="31" builtinId="36" customBuiltin="1"/>
    <cellStyle name="60% - Èmfasi3" xfId="35" builtinId="40" customBuiltin="1"/>
    <cellStyle name="60% - Èmfasi4" xfId="39" builtinId="44" customBuiltin="1"/>
    <cellStyle name="60% - Èmfasi5" xfId="43" builtinId="48" customBuiltin="1"/>
    <cellStyle name="60% - Èmfasi6" xfId="47" builtinId="52" customBuiltin="1"/>
    <cellStyle name="Bé" xfId="12" builtinId="26" hidden="1"/>
    <cellStyle name="Càlcul" xfId="17" builtinId="22" hidden="1"/>
    <cellStyle name="Cel·la de comprovació" xfId="19" builtinId="23" hidden="1"/>
    <cellStyle name="Cel·la enllaçada" xfId="18" builtinId="24" hidden="1"/>
    <cellStyle name="Coma" xfId="2" builtinId="3" customBuiltin="1"/>
    <cellStyle name="Èmfasi1" xfId="24" builtinId="29" customBuiltin="1"/>
    <cellStyle name="Èmfasi2" xfId="28" builtinId="33" customBuiltin="1"/>
    <cellStyle name="Èmfasi3" xfId="32" builtinId="37" customBuiltin="1"/>
    <cellStyle name="Èmfasi4" xfId="36" builtinId="41" customBuiltin="1"/>
    <cellStyle name="Èmfasi5" xfId="40" builtinId="45" customBuiltin="1"/>
    <cellStyle name="Èmfasi6" xfId="44" builtinId="49" customBuiltin="1"/>
    <cellStyle name="Encapçalament taiña" xfId="49" xr:uid="{BBC2A5E6-D763-40B3-A2D6-3E97C8D571E9}"/>
    <cellStyle name="Entrada" xfId="15" builtinId="20" hidden="1"/>
    <cellStyle name="Incorrecte" xfId="13" builtinId="27" hidden="1"/>
    <cellStyle name="Milers [0]" xfId="3" builtinId="6" customBuiltin="1"/>
    <cellStyle name="Milers [0] 2" xfId="51" xr:uid="{73593AC2-2C7A-4DA6-B339-E2DC897746FE}"/>
    <cellStyle name="Moneda" xfId="4" builtinId="4" customBuiltin="1"/>
    <cellStyle name="Moneda [0]" xfId="5" builtinId="7" customBuiltin="1"/>
    <cellStyle name="Neutral" xfId="14" builtinId="28" hidden="1"/>
    <cellStyle name="Normal" xfId="0" builtinId="0" customBuiltin="1"/>
    <cellStyle name="Nota" xfId="21" builtinId="10" hidden="1"/>
    <cellStyle name="Percentatge" xfId="6" builtinId="5" customBuiltin="1"/>
    <cellStyle name="Resultat" xfId="16" builtinId="21" hidden="1"/>
    <cellStyle name="Text d'advertiment" xfId="20" builtinId="11" customBuiltin="1"/>
    <cellStyle name="Text explicatiu" xfId="22" builtinId="53" customBuiltin="1"/>
    <cellStyle name="Títol" xfId="7" builtinId="15" customBuiltin="1"/>
    <cellStyle name="Títol 1" xfId="8" builtinId="16" hidden="1"/>
    <cellStyle name="Títol 2" xfId="9" builtinId="17" customBuiltin="1"/>
    <cellStyle name="Títol 3" xfId="10" builtinId="18" customBuiltin="1"/>
    <cellStyle name="Títol 4" xfId="11" builtinId="19" hidden="1"/>
    <cellStyle name="Títol gràfic" xfId="1" xr:uid="{A3BE2754-41AB-4D4E-A7FD-4B521465F3B6}"/>
    <cellStyle name="Titulo 4" xfId="48" xr:uid="{613EA0DE-94EE-4CAF-A0B1-745A514F390B}"/>
    <cellStyle name="Total" xfId="23" builtinId="25" hidden="1"/>
    <cellStyle name="Totals" xfId="50" xr:uid="{D822A727-8844-482E-A81F-A5C5231836E3}"/>
  </cellStyles>
  <dxfs count="8">
    <dxf>
      <font>
        <b val="0"/>
        <i val="0"/>
        <strike val="0"/>
      </font>
      <fill>
        <patternFill patternType="none"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auto="1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left/>
        <right/>
        <top style="thin">
          <color auto="1"/>
        </top>
        <bottom style="thin">
          <color auto="1"/>
        </bottom>
        <horizontal style="thin">
          <color auto="1"/>
        </horizontal>
      </border>
    </dxf>
    <dxf>
      <font>
        <b val="0"/>
        <i val="0"/>
        <color auto="1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color theme="7"/>
      </font>
    </dxf>
    <dxf>
      <font>
        <b/>
        <i val="0"/>
        <strike val="0"/>
      </font>
      <fill>
        <patternFill>
          <fgColor theme="9" tint="0.79998168889431442"/>
          <bgColor theme="9" tint="0.79998168889431442"/>
        </patternFill>
      </fill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lor theme="9"/>
      </font>
      <border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</font>
      <border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TableStyleMedium9" defaultPivotStyle="PivotStyleLight16">
    <tableStyle name="IM tSUL" pivot="0" count="8" xr9:uid="{C2082316-3BEF-4E85-A2C6-4EF4D1D5C9BC}">
      <tableStyleElement type="wholeTable" dxfId="7"/>
      <tableStyleElement type="headerRow" dxfId="6"/>
      <tableStyleElement type="totalRow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000000"/>
      <color rgb="FF87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510540</xdr:colOff>
      <xdr:row>1</xdr:row>
      <xdr:rowOff>38100</xdr:rowOff>
    </xdr:from>
    <xdr:to>
      <xdr:col>14</xdr:col>
      <xdr:colOff>258111</xdr:colOff>
      <xdr:row>2</xdr:row>
      <xdr:rowOff>162858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867EBBE1-6A47-4488-8B38-687A8E80F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22280" y="228600"/>
          <a:ext cx="1854501" cy="460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titutmetropoli.sharepoint.com/sites/Comptabilitat-Tresoreria/Documentos%20compartidos/Tresoreria/2025/Institut%20Metr&#242;poli-OHB-IIAB_Pla%20TRESORERIA%2030-06-2025.xlsx" TargetMode="External"/><Relationship Id="rId1" Type="http://schemas.openxmlformats.org/officeDocument/2006/relationships/externalLinkPath" Target="Institut%20Metr&#242;poli-OHB-IIAB_Pla%20TRESORERIA%2030-06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titutmetropoli.sharepoint.com/sites/Comptabilitat-Tresoreria/Documentos%20compartidos/Tresoreria/2025/Institut%20Metr&#242;poli%20TRESORERIA%20PROJECTES%2030-06-2025.xlsx" TargetMode="External"/><Relationship Id="rId1" Type="http://schemas.openxmlformats.org/officeDocument/2006/relationships/externalLinkPath" Target="Institut%20Metr&#242;poli%20TRESORERIA%20PROJECTES%2030-06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 SALDO"/>
      <sheetName val="Saldo Inst Met"/>
      <sheetName val="Prev. Ingr. Inst Met"/>
      <sheetName val="Prev. despeses Inst Met"/>
      <sheetName val="Saldo OHB"/>
      <sheetName val="Prev. Ing. OHB"/>
      <sheetName val="Prev. Despeses OHB"/>
      <sheetName val="Saldo IIAB"/>
      <sheetName val="Prev. Ing. IIAB"/>
      <sheetName val="Prev. Despeses IIAB"/>
      <sheetName val="Totals ingressos"/>
      <sheetName val="Totals despe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D7">
            <v>59931.92</v>
          </cell>
          <cell r="E7">
            <v>227397.51</v>
          </cell>
          <cell r="F7">
            <v>3000</v>
          </cell>
          <cell r="G7">
            <v>7200</v>
          </cell>
          <cell r="H7">
            <v>218936.31</v>
          </cell>
          <cell r="I7">
            <v>0</v>
          </cell>
          <cell r="J7">
            <v>273012.505</v>
          </cell>
          <cell r="K7">
            <v>1850</v>
          </cell>
          <cell r="L7">
            <v>210214.73</v>
          </cell>
          <cell r="M7">
            <v>0</v>
          </cell>
          <cell r="N7">
            <v>18148.79</v>
          </cell>
          <cell r="O7">
            <v>360957.88500000001</v>
          </cell>
        </row>
        <row r="12">
          <cell r="D12">
            <v>132604.72</v>
          </cell>
          <cell r="E12">
            <v>226000.98</v>
          </cell>
          <cell r="F12">
            <v>0</v>
          </cell>
          <cell r="G12">
            <v>226000.98</v>
          </cell>
          <cell r="H12">
            <v>0</v>
          </cell>
          <cell r="I12">
            <v>0</v>
          </cell>
          <cell r="J12">
            <v>90161.64</v>
          </cell>
          <cell r="K12">
            <v>99772.82</v>
          </cell>
          <cell r="L12">
            <v>156445.63</v>
          </cell>
          <cell r="M12">
            <v>0</v>
          </cell>
          <cell r="N12">
            <v>0</v>
          </cell>
          <cell r="O12">
            <v>226000.98</v>
          </cell>
        </row>
        <row r="13">
          <cell r="D13">
            <v>0</v>
          </cell>
          <cell r="E13">
            <v>149525.49</v>
          </cell>
          <cell r="F13">
            <v>255000</v>
          </cell>
          <cell r="G13">
            <v>368808.72</v>
          </cell>
          <cell r="H13">
            <v>0</v>
          </cell>
          <cell r="I13">
            <v>24646.43</v>
          </cell>
          <cell r="J13">
            <v>1077311.43</v>
          </cell>
          <cell r="K13">
            <v>0</v>
          </cell>
          <cell r="L13">
            <v>0</v>
          </cell>
          <cell r="M13">
            <v>519619.75</v>
          </cell>
          <cell r="N13">
            <v>0</v>
          </cell>
          <cell r="O13">
            <v>0</v>
          </cell>
        </row>
        <row r="14">
          <cell r="D14">
            <v>40000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113808.72</v>
          </cell>
          <cell r="M14">
            <v>80000</v>
          </cell>
          <cell r="N14">
            <v>0</v>
          </cell>
          <cell r="O14">
            <v>40000</v>
          </cell>
        </row>
        <row r="15">
          <cell r="D15">
            <v>82879.100000000006</v>
          </cell>
          <cell r="E15">
            <v>0</v>
          </cell>
          <cell r="F15">
            <v>0</v>
          </cell>
          <cell r="G15">
            <v>0</v>
          </cell>
          <cell r="H15">
            <v>14226.09</v>
          </cell>
          <cell r="I15">
            <v>0</v>
          </cell>
          <cell r="J15">
            <v>0</v>
          </cell>
          <cell r="K15">
            <v>0</v>
          </cell>
          <cell r="L15">
            <v>142260.9</v>
          </cell>
          <cell r="M15">
            <v>0</v>
          </cell>
          <cell r="N15">
            <v>40000</v>
          </cell>
          <cell r="O15">
            <v>28452.18</v>
          </cell>
        </row>
        <row r="16">
          <cell r="D16">
            <v>21423</v>
          </cell>
          <cell r="E16">
            <v>0</v>
          </cell>
          <cell r="F16">
            <v>0</v>
          </cell>
          <cell r="G16">
            <v>0</v>
          </cell>
          <cell r="H16">
            <v>21423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0</v>
          </cell>
          <cell r="E17">
            <v>10000</v>
          </cell>
          <cell r="F17">
            <v>151418.53</v>
          </cell>
          <cell r="G17">
            <v>0</v>
          </cell>
          <cell r="H17">
            <v>0</v>
          </cell>
          <cell r="I17">
            <v>2440.98</v>
          </cell>
          <cell r="J17">
            <v>12174</v>
          </cell>
          <cell r="K17">
            <v>0</v>
          </cell>
          <cell r="L17">
            <v>10152.540000000001</v>
          </cell>
          <cell r="M17">
            <v>0</v>
          </cell>
          <cell r="N17">
            <v>0</v>
          </cell>
          <cell r="O17">
            <v>11901.71</v>
          </cell>
        </row>
      </sheetData>
      <sheetData sheetId="11">
        <row r="7">
          <cell r="F7">
            <v>232264.6</v>
          </cell>
          <cell r="G7">
            <v>229627.45</v>
          </cell>
          <cell r="H7">
            <v>227999.36000000002</v>
          </cell>
          <cell r="I7">
            <v>253034.61000000002</v>
          </cell>
          <cell r="J7">
            <v>251078.99000000002</v>
          </cell>
          <cell r="K7">
            <v>387337.56</v>
          </cell>
          <cell r="L7">
            <v>247791.15999999997</v>
          </cell>
          <cell r="M7">
            <v>242546.55</v>
          </cell>
          <cell r="N7">
            <v>271044.70999999996</v>
          </cell>
          <cell r="O7">
            <v>252317.73</v>
          </cell>
          <cell r="P7">
            <v>243873.02</v>
          </cell>
          <cell r="Q7">
            <v>396570.91000000003</v>
          </cell>
        </row>
        <row r="8">
          <cell r="F8">
            <v>342110.52</v>
          </cell>
          <cell r="G8">
            <v>4782.7800000000007</v>
          </cell>
          <cell r="H8">
            <v>133925.38999999998</v>
          </cell>
          <cell r="I8">
            <v>16713.469999999998</v>
          </cell>
          <cell r="J8">
            <v>120898.83</v>
          </cell>
          <cell r="K8">
            <v>14480.76</v>
          </cell>
          <cell r="L8">
            <v>77350.890000000014</v>
          </cell>
          <cell r="M8">
            <v>350638.8</v>
          </cell>
          <cell r="N8">
            <v>283526.40000000002</v>
          </cell>
          <cell r="O8">
            <v>190061.38999999998</v>
          </cell>
          <cell r="P8">
            <v>153404.63999999998</v>
          </cell>
          <cell r="Q8">
            <v>236097.05</v>
          </cell>
        </row>
        <row r="9">
          <cell r="F9">
            <v>40.14</v>
          </cell>
          <cell r="G9">
            <v>133.98000000000002</v>
          </cell>
          <cell r="H9">
            <v>7218.25</v>
          </cell>
          <cell r="I9">
            <v>12.92</v>
          </cell>
          <cell r="J9">
            <v>14.92</v>
          </cell>
          <cell r="K9">
            <v>12.92</v>
          </cell>
          <cell r="L9">
            <v>228.35999999999999</v>
          </cell>
          <cell r="M9">
            <v>64.2</v>
          </cell>
          <cell r="N9">
            <v>2044.54</v>
          </cell>
          <cell r="O9">
            <v>34.299999999999997</v>
          </cell>
          <cell r="P9">
            <v>31.33</v>
          </cell>
          <cell r="Q9">
            <v>41.22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4688.6499999999996</v>
          </cell>
          <cell r="L10">
            <v>0</v>
          </cell>
          <cell r="M10">
            <v>0</v>
          </cell>
          <cell r="N10">
            <v>8910.31</v>
          </cell>
          <cell r="O10">
            <v>0</v>
          </cell>
          <cell r="P10">
            <v>0</v>
          </cell>
          <cell r="Q10">
            <v>13838</v>
          </cell>
        </row>
        <row r="11">
          <cell r="F11">
            <v>3956.4300000000003</v>
          </cell>
          <cell r="G11">
            <v>549</v>
          </cell>
          <cell r="H11">
            <v>0</v>
          </cell>
          <cell r="I11">
            <v>0</v>
          </cell>
          <cell r="J11">
            <v>0</v>
          </cell>
          <cell r="K11">
            <v>569.47</v>
          </cell>
          <cell r="L11">
            <v>0</v>
          </cell>
          <cell r="M11">
            <v>3161.65</v>
          </cell>
          <cell r="N11">
            <v>0</v>
          </cell>
          <cell r="O11">
            <v>7000</v>
          </cell>
          <cell r="P11">
            <v>2000</v>
          </cell>
          <cell r="Q11">
            <v>550</v>
          </cell>
        </row>
        <row r="12">
          <cell r="F12">
            <v>182090.26</v>
          </cell>
          <cell r="G12">
            <v>0</v>
          </cell>
          <cell r="H12">
            <v>0</v>
          </cell>
          <cell r="I12">
            <v>108383.12</v>
          </cell>
          <cell r="J12">
            <v>0</v>
          </cell>
          <cell r="K12">
            <v>0</v>
          </cell>
          <cell r="L12">
            <v>148802.39000000001</v>
          </cell>
          <cell r="M12">
            <v>0</v>
          </cell>
          <cell r="N12">
            <v>0</v>
          </cell>
          <cell r="O12">
            <v>130345.71</v>
          </cell>
          <cell r="P12">
            <v>0</v>
          </cell>
          <cell r="Q1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do "/>
      <sheetName val="previssio ingressos"/>
      <sheetName val="Prev. despeses"/>
      <sheetName val="Totals ingressos"/>
      <sheetName val="Totals despeses"/>
    </sheetNames>
    <sheetDataSet>
      <sheetData sheetId="0"/>
      <sheetData sheetId="1"/>
      <sheetData sheetId="2"/>
      <sheetData sheetId="3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31937.5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</sheetData>
      <sheetData sheetId="4"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3000</v>
          </cell>
          <cell r="M7">
            <v>3000</v>
          </cell>
          <cell r="N7">
            <v>3000</v>
          </cell>
          <cell r="O7">
            <v>3000</v>
          </cell>
          <cell r="P7">
            <v>3000</v>
          </cell>
          <cell r="Q7">
            <v>3000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2722.5</v>
          </cell>
          <cell r="L8">
            <v>1000</v>
          </cell>
          <cell r="M8">
            <v>1000</v>
          </cell>
          <cell r="N8">
            <v>1000</v>
          </cell>
          <cell r="O8">
            <v>1000</v>
          </cell>
          <cell r="P8">
            <v>1000</v>
          </cell>
          <cell r="Q8">
            <v>1000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6.81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IM Excel Soft">
      <a:dk1>
        <a:srgbClr val="404040"/>
      </a:dk1>
      <a:lt1>
        <a:srgbClr val="FFFFFF"/>
      </a:lt1>
      <a:dk2>
        <a:srgbClr val="6CCE73"/>
      </a:dk2>
      <a:lt2>
        <a:srgbClr val="F8A88F"/>
      </a:lt2>
      <a:accent1>
        <a:srgbClr val="FF8A8A"/>
      </a:accent1>
      <a:accent2>
        <a:srgbClr val="FFE292"/>
      </a:accent2>
      <a:accent3>
        <a:srgbClr val="FDBAFD"/>
      </a:accent3>
      <a:accent4>
        <a:srgbClr val="D95189"/>
      </a:accent4>
      <a:accent5>
        <a:srgbClr val="8FF7F7"/>
      </a:accent5>
      <a:accent6>
        <a:srgbClr val="B766FF"/>
      </a:accent6>
      <a:hlink>
        <a:srgbClr val="8700FF"/>
      </a:hlink>
      <a:folHlink>
        <a:srgbClr val="A7E2AB"/>
      </a:folHlink>
    </a:clrScheme>
    <a:fontScheme name="Institut Meptropoli 2">
      <a:majorFont>
        <a:latin typeface="Atkinson Hyperlegible"/>
        <a:ea typeface=""/>
        <a:cs typeface=""/>
      </a:majorFont>
      <a:minorFont>
        <a:latin typeface="Open Sans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Q41"/>
  <sheetViews>
    <sheetView tabSelected="1" workbookViewId="0">
      <selection activeCell="B2" sqref="B2"/>
    </sheetView>
  </sheetViews>
  <sheetFormatPr defaultColWidth="10.28515625" defaultRowHeight="15" x14ac:dyDescent="0.3"/>
  <cols>
    <col min="1" max="1" width="4.85546875" customWidth="1"/>
    <col min="2" max="2" width="27" customWidth="1"/>
    <col min="3" max="3" width="13.7109375" customWidth="1"/>
    <col min="4" max="4" width="13.28515625" customWidth="1"/>
    <col min="5" max="6" width="13" customWidth="1"/>
    <col min="7" max="7" width="13.140625" customWidth="1"/>
    <col min="8" max="8" width="12.7109375" customWidth="1"/>
    <col min="9" max="9" width="14.140625" customWidth="1"/>
    <col min="10" max="10" width="14" customWidth="1"/>
    <col min="11" max="11" width="13.140625" customWidth="1"/>
    <col min="12" max="12" width="14" customWidth="1"/>
    <col min="13" max="13" width="13.28515625" customWidth="1"/>
    <col min="14" max="14" width="13.85546875" customWidth="1"/>
    <col min="15" max="15" width="14.85546875" customWidth="1"/>
    <col min="16" max="17" width="10.42578125" bestFit="1" customWidth="1"/>
  </cols>
  <sheetData>
    <row r="2" spans="2:17" ht="27" x14ac:dyDescent="0.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7" ht="16.5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7" ht="7.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7" ht="22.5" x14ac:dyDescent="0.4">
      <c r="B5" s="89" t="s">
        <v>38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2:17" ht="17.25" thickBo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7" ht="15.75" thickBot="1" x14ac:dyDescent="0.35">
      <c r="B7" s="3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4" t="s">
        <v>13</v>
      </c>
    </row>
    <row r="8" spans="2:17" ht="6.75" customHeight="1" thickBot="1" x14ac:dyDescent="0.35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2:17" ht="15.75" thickBot="1" x14ac:dyDescent="0.35">
      <c r="B9" s="35" t="s">
        <v>14</v>
      </c>
      <c r="C9" s="6">
        <v>332604.14</v>
      </c>
      <c r="D9" s="37">
        <f>C31</f>
        <v>-91019.070000000065</v>
      </c>
      <c r="E9" s="37">
        <f>D31</f>
        <v>286811.6999999999</v>
      </c>
      <c r="F9" s="37">
        <f>E31</f>
        <v>327087.22999999992</v>
      </c>
      <c r="G9" s="56">
        <f t="shared" ref="G9:N9" si="0">F31</f>
        <v>550952.80999999982</v>
      </c>
      <c r="H9" s="56">
        <f t="shared" si="0"/>
        <v>465482.96999999986</v>
      </c>
      <c r="I9" s="37">
        <f t="shared" si="0"/>
        <v>82758.519999999844</v>
      </c>
      <c r="J9" s="37">
        <f t="shared" si="0"/>
        <v>1057238.4849999999</v>
      </c>
      <c r="K9" s="37">
        <f t="shared" si="0"/>
        <v>558450.10499999998</v>
      </c>
      <c r="L9" s="37">
        <f t="shared" si="0"/>
        <v>621806.66499999992</v>
      </c>
      <c r="M9" s="37">
        <f t="shared" si="0"/>
        <v>637667.28499999992</v>
      </c>
      <c r="N9" s="66">
        <f t="shared" si="0"/>
        <v>292507.0849999999</v>
      </c>
      <c r="O9" s="7"/>
    </row>
    <row r="10" spans="2:17" ht="15.75" thickBot="1" x14ac:dyDescent="0.35">
      <c r="B10" s="36" t="s">
        <v>15</v>
      </c>
      <c r="C10" s="38">
        <f t="shared" ref="C10:N10" si="1">SUM(C11:C19)</f>
        <v>336838.74</v>
      </c>
      <c r="D10" s="38">
        <f t="shared" si="1"/>
        <v>612923.98</v>
      </c>
      <c r="E10" s="38">
        <f t="shared" si="1"/>
        <v>409418.53</v>
      </c>
      <c r="F10" s="38">
        <f t="shared" si="1"/>
        <v>602009.69999999995</v>
      </c>
      <c r="G10" s="38">
        <f t="shared" si="1"/>
        <v>286522.90000000002</v>
      </c>
      <c r="H10" s="38">
        <f t="shared" si="1"/>
        <v>27087.41</v>
      </c>
      <c r="I10" s="38">
        <f t="shared" si="1"/>
        <v>1452659.575</v>
      </c>
      <c r="J10" s="38">
        <f t="shared" si="1"/>
        <v>101622.82</v>
      </c>
      <c r="K10" s="38">
        <f t="shared" si="1"/>
        <v>632882.52</v>
      </c>
      <c r="L10" s="38">
        <f t="shared" si="1"/>
        <v>599619.75</v>
      </c>
      <c r="M10" s="38">
        <f t="shared" si="1"/>
        <v>58148.79</v>
      </c>
      <c r="N10" s="65">
        <f t="shared" si="1"/>
        <v>667312.755</v>
      </c>
      <c r="O10" s="45">
        <f t="shared" ref="O10:O17" si="2">SUM(C10:N10)</f>
        <v>5787047.4699999997</v>
      </c>
      <c r="Q10" s="8"/>
    </row>
    <row r="11" spans="2:17" ht="21.75" customHeight="1" x14ac:dyDescent="0.3">
      <c r="B11" s="12" t="s">
        <v>16</v>
      </c>
      <c r="C11" s="17">
        <f>'[1]Totals ingressos'!D7+'[2]Totals ingressos'!D7</f>
        <v>59931.92</v>
      </c>
      <c r="D11" s="19">
        <f>'[1]Totals ingressos'!E7+'[2]Totals ingressos'!E7</f>
        <v>227397.51</v>
      </c>
      <c r="E11" s="19">
        <f>'[1]Totals ingressos'!F7+'[2]Totals ingressos'!F7</f>
        <v>3000</v>
      </c>
      <c r="F11" s="19">
        <f>'[1]Totals ingressos'!G7+'[2]Totals ingressos'!G7</f>
        <v>7200</v>
      </c>
      <c r="G11" s="19">
        <f>'[1]Totals ingressos'!H7+'[2]Totals ingressos'!H7</f>
        <v>218936.31</v>
      </c>
      <c r="H11" s="19">
        <f>'[1]Totals ingressos'!I7+'[2]Totals ingressos'!I7</f>
        <v>0</v>
      </c>
      <c r="I11" s="19">
        <f>'[1]Totals ingressos'!J7+'[2]Totals ingressos'!J7</f>
        <v>273012.505</v>
      </c>
      <c r="J11" s="19">
        <f>'[1]Totals ingressos'!K7+'[2]Totals ingressos'!K7</f>
        <v>1850</v>
      </c>
      <c r="K11" s="19">
        <f>'[1]Totals ingressos'!L7+'[2]Totals ingressos'!L7</f>
        <v>210214.73</v>
      </c>
      <c r="L11" s="19">
        <f>'[1]Totals ingressos'!M7+'[2]Totals ingressos'!M7</f>
        <v>0</v>
      </c>
      <c r="M11" s="19">
        <f>'[1]Totals ingressos'!N7+'[2]Totals ingressos'!N7</f>
        <v>18148.79</v>
      </c>
      <c r="N11" s="64">
        <f>'[1]Totals ingressos'!O7+'[2]Totals ingressos'!O7</f>
        <v>360957.88500000001</v>
      </c>
      <c r="O11" s="63">
        <f t="shared" si="2"/>
        <v>1380649.65</v>
      </c>
    </row>
    <row r="12" spans="2:17" ht="21.75" customHeight="1" x14ac:dyDescent="0.3">
      <c r="B12" s="9" t="s">
        <v>17</v>
      </c>
      <c r="C12" s="57">
        <f>'[1]Totals ingressos'!D12+'[2]Totals ingressos'!D12</f>
        <v>132604.72</v>
      </c>
      <c r="D12" s="11">
        <f>'[1]Totals ingressos'!E12+'[2]Totals ingressos'!E12</f>
        <v>226000.98</v>
      </c>
      <c r="E12" s="11">
        <f>'[1]Totals ingressos'!F12+'[2]Totals ingressos'!F12</f>
        <v>0</v>
      </c>
      <c r="F12" s="11">
        <f>'[1]Totals ingressos'!G12+'[2]Totals ingressos'!G12</f>
        <v>226000.98</v>
      </c>
      <c r="G12" s="11">
        <f>'[1]Totals ingressos'!H12+'[2]Totals ingressos'!H12</f>
        <v>0</v>
      </c>
      <c r="H12" s="11">
        <f>'[1]Totals ingressos'!I12+'[2]Totals ingressos'!I12</f>
        <v>0</v>
      </c>
      <c r="I12" s="11">
        <f>'[1]Totals ingressos'!J12+'[2]Totals ingressos'!J12</f>
        <v>90161.64</v>
      </c>
      <c r="J12" s="11">
        <f>'[1]Totals ingressos'!K12+'[2]Totals ingressos'!K12</f>
        <v>99772.82</v>
      </c>
      <c r="K12" s="11">
        <f>'[1]Totals ingressos'!L12+'[2]Totals ingressos'!L12</f>
        <v>156445.63</v>
      </c>
      <c r="L12" s="11">
        <f>'[1]Totals ingressos'!M12+'[2]Totals ingressos'!M12</f>
        <v>0</v>
      </c>
      <c r="M12" s="11">
        <f>'[1]Totals ingressos'!N12+'[2]Totals ingressos'!N12</f>
        <v>0</v>
      </c>
      <c r="N12" s="61">
        <f>'[1]Totals ingressos'!O12+'[2]Totals ingressos'!O12</f>
        <v>226000.98</v>
      </c>
      <c r="O12" s="18">
        <f>SUM(C12:N12)</f>
        <v>1156987.7500000002</v>
      </c>
    </row>
    <row r="13" spans="2:17" ht="21.75" customHeight="1" x14ac:dyDescent="0.3">
      <c r="B13" s="9" t="s">
        <v>18</v>
      </c>
      <c r="C13" s="57">
        <f>'[1]Totals ingressos'!D13+'[2]Totals ingressos'!D13</f>
        <v>0</v>
      </c>
      <c r="D13" s="11">
        <f>'[1]Totals ingressos'!E13+'[2]Totals ingressos'!E13</f>
        <v>149525.49</v>
      </c>
      <c r="E13" s="11">
        <f>'[1]Totals ingressos'!F13+'[2]Totals ingressos'!F13</f>
        <v>255000</v>
      </c>
      <c r="F13" s="11">
        <f>'[1]Totals ingressos'!G13+'[2]Totals ingressos'!G13</f>
        <v>368808.72</v>
      </c>
      <c r="G13" s="11">
        <f>'[1]Totals ingressos'!H13+'[2]Totals ingressos'!H13</f>
        <v>0</v>
      </c>
      <c r="H13" s="11">
        <f>'[1]Totals ingressos'!I13+'[2]Totals ingressos'!I13</f>
        <v>24646.43</v>
      </c>
      <c r="I13" s="11">
        <f>'[1]Totals ingressos'!J13+'[2]Totals ingressos'!J13</f>
        <v>1077311.43</v>
      </c>
      <c r="J13" s="11">
        <f>'[1]Totals ingressos'!K13+'[2]Totals ingressos'!K13</f>
        <v>0</v>
      </c>
      <c r="K13" s="11">
        <f>'[1]Totals ingressos'!L13+'[2]Totals ingressos'!L13</f>
        <v>0</v>
      </c>
      <c r="L13" s="11">
        <f>'[1]Totals ingressos'!M13+'[2]Totals ingressos'!M13</f>
        <v>519619.75</v>
      </c>
      <c r="M13" s="11">
        <f>'[1]Totals ingressos'!N13+'[2]Totals ingressos'!N13</f>
        <v>0</v>
      </c>
      <c r="N13" s="61">
        <f>'[1]Totals ingressos'!O13+'[2]Totals ingressos'!O13</f>
        <v>0</v>
      </c>
      <c r="O13" s="18">
        <f t="shared" si="2"/>
        <v>2394911.8199999998</v>
      </c>
    </row>
    <row r="14" spans="2:17" ht="21.75" customHeight="1" x14ac:dyDescent="0.3">
      <c r="B14" s="9" t="s">
        <v>19</v>
      </c>
      <c r="C14" s="57">
        <f>'[1]Totals ingressos'!D14+'[2]Totals ingressos'!D14</f>
        <v>40000</v>
      </c>
      <c r="D14" s="11">
        <f>'[1]Totals ingressos'!E14+'[2]Totals ingressos'!E14</f>
        <v>0</v>
      </c>
      <c r="E14" s="11">
        <f>'[1]Totals ingressos'!F14+'[2]Totals ingressos'!F14</f>
        <v>0</v>
      </c>
      <c r="F14" s="11">
        <f>'[1]Totals ingressos'!G14+'[2]Totals ingressos'!G14</f>
        <v>0</v>
      </c>
      <c r="G14" s="11">
        <f>'[1]Totals ingressos'!H14+'[2]Totals ingressos'!H14</f>
        <v>0</v>
      </c>
      <c r="H14" s="11">
        <f>'[1]Totals ingressos'!I14+'[2]Totals ingressos'!I14</f>
        <v>0</v>
      </c>
      <c r="I14" s="11">
        <f>'[1]Totals ingressos'!J14+'[2]Totals ingressos'!J14</f>
        <v>0</v>
      </c>
      <c r="J14" s="11">
        <f>'[1]Totals ingressos'!K14+'[2]Totals ingressos'!K14</f>
        <v>0</v>
      </c>
      <c r="K14" s="11">
        <f>'[1]Totals ingressos'!L14+'[2]Totals ingressos'!L14</f>
        <v>113808.72</v>
      </c>
      <c r="L14" s="11">
        <f>'[1]Totals ingressos'!M14+'[2]Totals ingressos'!M14</f>
        <v>80000</v>
      </c>
      <c r="M14" s="11">
        <f>'[1]Totals ingressos'!N14+'[2]Totals ingressos'!N14</f>
        <v>0</v>
      </c>
      <c r="N14" s="61">
        <f>'[1]Totals ingressos'!O14+'[2]Totals ingressos'!O14</f>
        <v>40000</v>
      </c>
      <c r="O14" s="18">
        <f t="shared" si="2"/>
        <v>273808.71999999997</v>
      </c>
    </row>
    <row r="15" spans="2:17" ht="21.75" customHeight="1" x14ac:dyDescent="0.3">
      <c r="B15" s="12" t="s">
        <v>20</v>
      </c>
      <c r="C15" s="57">
        <f>'[1]Totals ingressos'!D15+'[2]Totals ingressos'!D15</f>
        <v>82879.100000000006</v>
      </c>
      <c r="D15" s="11">
        <f>'[1]Totals ingressos'!E15+'[2]Totals ingressos'!E15</f>
        <v>0</v>
      </c>
      <c r="E15" s="11">
        <f>'[1]Totals ingressos'!F15+'[2]Totals ingressos'!F15</f>
        <v>0</v>
      </c>
      <c r="F15" s="11">
        <f>'[1]Totals ingressos'!G15+'[2]Totals ingressos'!G15</f>
        <v>0</v>
      </c>
      <c r="G15" s="11">
        <f>'[1]Totals ingressos'!H15+'[2]Totals ingressos'!H15</f>
        <v>14226.09</v>
      </c>
      <c r="H15" s="11">
        <f>'[1]Totals ingressos'!I15+'[2]Totals ingressos'!I15</f>
        <v>0</v>
      </c>
      <c r="I15" s="11">
        <f>'[1]Totals ingressos'!J15+'[2]Totals ingressos'!J15</f>
        <v>0</v>
      </c>
      <c r="J15" s="11">
        <f>'[1]Totals ingressos'!K15+'[2]Totals ingressos'!K15</f>
        <v>0</v>
      </c>
      <c r="K15" s="11">
        <f>'[1]Totals ingressos'!L15+'[2]Totals ingressos'!L15</f>
        <v>142260.9</v>
      </c>
      <c r="L15" s="11">
        <f>'[1]Totals ingressos'!M15+'[2]Totals ingressos'!M15</f>
        <v>0</v>
      </c>
      <c r="M15" s="11">
        <f>'[1]Totals ingressos'!N15+'[2]Totals ingressos'!N15</f>
        <v>40000</v>
      </c>
      <c r="N15" s="61">
        <f>'[1]Totals ingressos'!O15+'[2]Totals ingressos'!O15</f>
        <v>28452.18</v>
      </c>
      <c r="O15" s="18">
        <f t="shared" si="2"/>
        <v>307818.26999999996</v>
      </c>
    </row>
    <row r="16" spans="2:17" ht="21.75" customHeight="1" x14ac:dyDescent="0.3">
      <c r="B16" s="12" t="s">
        <v>21</v>
      </c>
      <c r="C16" s="57">
        <f>'[1]Totals ingressos'!D16+'[2]Totals ingressos'!D16</f>
        <v>21423</v>
      </c>
      <c r="D16" s="11">
        <f>'[1]Totals ingressos'!E16+'[2]Totals ingressos'!E16</f>
        <v>0</v>
      </c>
      <c r="E16" s="11">
        <f>'[1]Totals ingressos'!F16+'[2]Totals ingressos'!F16</f>
        <v>0</v>
      </c>
      <c r="F16" s="11">
        <f>'[1]Totals ingressos'!G16+'[2]Totals ingressos'!G16</f>
        <v>0</v>
      </c>
      <c r="G16" s="11">
        <f>'[1]Totals ingressos'!H16+'[2]Totals ingressos'!H16</f>
        <v>21423</v>
      </c>
      <c r="H16" s="11">
        <f>'[1]Totals ingressos'!I16+'[2]Totals ingressos'!I16</f>
        <v>0</v>
      </c>
      <c r="I16" s="11">
        <f>'[1]Totals ingressos'!J16+'[2]Totals ingressos'!J16</f>
        <v>0</v>
      </c>
      <c r="J16" s="11">
        <f>'[1]Totals ingressos'!K16+'[2]Totals ingressos'!K16</f>
        <v>0</v>
      </c>
      <c r="K16" s="11">
        <f>'[1]Totals ingressos'!L16+'[2]Totals ingressos'!L16</f>
        <v>0</v>
      </c>
      <c r="L16" s="11">
        <f>'[1]Totals ingressos'!M16+'[2]Totals ingressos'!M16</f>
        <v>0</v>
      </c>
      <c r="M16" s="11">
        <f>'[1]Totals ingressos'!N16+'[2]Totals ingressos'!N16</f>
        <v>0</v>
      </c>
      <c r="N16" s="61">
        <f>'[1]Totals ingressos'!O16+'[2]Totals ingressos'!O16</f>
        <v>0</v>
      </c>
      <c r="O16" s="18">
        <f t="shared" si="2"/>
        <v>42846</v>
      </c>
    </row>
    <row r="17" spans="2:17" ht="21.75" customHeight="1" x14ac:dyDescent="0.3">
      <c r="B17" s="9" t="s">
        <v>22</v>
      </c>
      <c r="C17" s="57">
        <f>'[1]Totals ingressos'!D17+'[2]Totals ingressos'!D17</f>
        <v>0</v>
      </c>
      <c r="D17" s="11">
        <f>'[1]Totals ingressos'!E17+'[2]Totals ingressos'!E17</f>
        <v>10000</v>
      </c>
      <c r="E17" s="11">
        <f>'[1]Totals ingressos'!F17+'[2]Totals ingressos'!F17</f>
        <v>151418.53</v>
      </c>
      <c r="F17" s="11">
        <f>'[1]Totals ingressos'!G17+'[2]Totals ingressos'!G17</f>
        <v>0</v>
      </c>
      <c r="G17" s="11">
        <f>'[1]Totals ingressos'!H17+'[2]Totals ingressos'!H17</f>
        <v>31937.5</v>
      </c>
      <c r="H17" s="11">
        <f>'[1]Totals ingressos'!I17+'[2]Totals ingressos'!I17</f>
        <v>2440.98</v>
      </c>
      <c r="I17" s="11">
        <f>'[1]Totals ingressos'!J17+'[2]Totals ingressos'!J17</f>
        <v>12174</v>
      </c>
      <c r="J17" s="11">
        <f>'[1]Totals ingressos'!K17+'[2]Totals ingressos'!K17</f>
        <v>0</v>
      </c>
      <c r="K17" s="11">
        <f>'[1]Totals ingressos'!L17+'[2]Totals ingressos'!L17</f>
        <v>10152.540000000001</v>
      </c>
      <c r="L17" s="11">
        <f>'[1]Totals ingressos'!M17+'[2]Totals ingressos'!M17</f>
        <v>0</v>
      </c>
      <c r="M17" s="11">
        <f>'[1]Totals ingressos'!N17+'[2]Totals ingressos'!N17</f>
        <v>0</v>
      </c>
      <c r="N17" s="61">
        <f>'[1]Totals ingressos'!O17+'[2]Totals ingressos'!O17</f>
        <v>11901.71</v>
      </c>
      <c r="O17" s="18">
        <f t="shared" si="2"/>
        <v>230025.26</v>
      </c>
    </row>
    <row r="18" spans="2:17" x14ac:dyDescent="0.3">
      <c r="B18" s="9"/>
      <c r="C18" s="10"/>
      <c r="D18" s="11"/>
      <c r="E18" s="11"/>
      <c r="F18" s="11"/>
      <c r="G18" s="11"/>
      <c r="H18" s="11"/>
      <c r="I18" s="11"/>
      <c r="J18" s="11"/>
      <c r="K18" s="11"/>
      <c r="L18" s="13"/>
      <c r="M18" s="13"/>
      <c r="N18" s="58"/>
      <c r="O18" s="18"/>
    </row>
    <row r="19" spans="2:17" ht="15.75" thickBot="1" x14ac:dyDescent="0.35">
      <c r="B19" s="14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4"/>
      <c r="O19" s="25"/>
    </row>
    <row r="20" spans="2:17" ht="15.75" thickBot="1" x14ac:dyDescent="0.35">
      <c r="B20" s="36" t="s">
        <v>23</v>
      </c>
      <c r="C20" s="38">
        <f t="shared" ref="C20:N20" si="3">SUM(C21:C29)</f>
        <v>760461.95000000007</v>
      </c>
      <c r="D20" s="39">
        <f t="shared" si="3"/>
        <v>235093.21000000002</v>
      </c>
      <c r="E20" s="39">
        <f t="shared" si="3"/>
        <v>369143</v>
      </c>
      <c r="F20" s="39">
        <f t="shared" si="3"/>
        <v>378144.12</v>
      </c>
      <c r="G20" s="39">
        <f t="shared" si="3"/>
        <v>371992.74</v>
      </c>
      <c r="H20" s="39">
        <f t="shared" si="3"/>
        <v>409811.86</v>
      </c>
      <c r="I20" s="39">
        <f t="shared" si="3"/>
        <v>478179.61</v>
      </c>
      <c r="J20" s="39">
        <f t="shared" si="3"/>
        <v>600411.19999999995</v>
      </c>
      <c r="K20" s="39">
        <f t="shared" si="3"/>
        <v>569525.96000000008</v>
      </c>
      <c r="L20" s="39">
        <f t="shared" si="3"/>
        <v>583759.13</v>
      </c>
      <c r="M20" s="39">
        <f t="shared" si="3"/>
        <v>403308.99</v>
      </c>
      <c r="N20" s="59">
        <f t="shared" si="3"/>
        <v>651097.17999999993</v>
      </c>
      <c r="O20" s="45">
        <f>SUM(C20:N20)</f>
        <v>5810928.9500000002</v>
      </c>
      <c r="Q20" s="8"/>
    </row>
    <row r="21" spans="2:17" ht="21.75" customHeight="1" x14ac:dyDescent="0.3">
      <c r="B21" s="12" t="s">
        <v>24</v>
      </c>
      <c r="C21" s="17">
        <f>'[2]Totals despeses'!F7+'[1]Totals despeses'!F7</f>
        <v>232264.6</v>
      </c>
      <c r="D21" s="19">
        <f>'[2]Totals despeses'!G7+'[1]Totals despeses'!G7</f>
        <v>229627.45</v>
      </c>
      <c r="E21" s="19">
        <f>'[2]Totals despeses'!H7+'[1]Totals despeses'!H7</f>
        <v>227999.36000000002</v>
      </c>
      <c r="F21" s="19">
        <f>'[2]Totals despeses'!I7+'[1]Totals despeses'!I7</f>
        <v>253034.61000000002</v>
      </c>
      <c r="G21" s="19">
        <f>'[2]Totals despeses'!J7+'[1]Totals despeses'!J7</f>
        <v>251078.99000000002</v>
      </c>
      <c r="H21" s="19">
        <f>'[2]Totals despeses'!K7+'[1]Totals despeses'!K7</f>
        <v>387337.56</v>
      </c>
      <c r="I21" s="19">
        <f>'[2]Totals despeses'!L7+'[1]Totals despeses'!L7</f>
        <v>250791.15999999997</v>
      </c>
      <c r="J21" s="19">
        <f>'[2]Totals despeses'!M7+'[1]Totals despeses'!M7</f>
        <v>245546.55</v>
      </c>
      <c r="K21" s="19">
        <f>'[2]Totals despeses'!N7+'[1]Totals despeses'!N7</f>
        <v>274044.70999999996</v>
      </c>
      <c r="L21" s="19">
        <f>'[2]Totals despeses'!O7+'[1]Totals despeses'!O7</f>
        <v>255317.73</v>
      </c>
      <c r="M21" s="19">
        <f>'[2]Totals despeses'!P7+'[1]Totals despeses'!P7</f>
        <v>246873.02</v>
      </c>
      <c r="N21" s="62">
        <f>'[2]Totals despeses'!Q7+'[1]Totals despeses'!Q7</f>
        <v>399570.91000000003</v>
      </c>
      <c r="O21" s="63">
        <f>SUM(C21:N21)</f>
        <v>3253486.6500000004</v>
      </c>
    </row>
    <row r="22" spans="2:17" ht="21.75" customHeight="1" x14ac:dyDescent="0.3">
      <c r="B22" s="9" t="s">
        <v>25</v>
      </c>
      <c r="C22" s="57">
        <f>'[2]Totals despeses'!F8+'[1]Totals despeses'!F8</f>
        <v>342110.52</v>
      </c>
      <c r="D22" s="11">
        <f>'[2]Totals despeses'!G8+'[1]Totals despeses'!G8</f>
        <v>4782.7800000000007</v>
      </c>
      <c r="E22" s="11">
        <f>'[2]Totals despeses'!H8+'[1]Totals despeses'!H8</f>
        <v>133925.38999999998</v>
      </c>
      <c r="F22" s="11">
        <f>'[2]Totals despeses'!I8+'[1]Totals despeses'!I8</f>
        <v>16713.469999999998</v>
      </c>
      <c r="G22" s="11">
        <f>'[2]Totals despeses'!J8+'[1]Totals despeses'!J8</f>
        <v>120898.83</v>
      </c>
      <c r="H22" s="11">
        <f>'[2]Totals despeses'!K8+'[1]Totals despeses'!K8</f>
        <v>17203.260000000002</v>
      </c>
      <c r="I22" s="11">
        <f>'[2]Totals despeses'!L8+'[1]Totals despeses'!L8</f>
        <v>78350.890000000014</v>
      </c>
      <c r="J22" s="11">
        <f>'[2]Totals despeses'!M8+'[1]Totals despeses'!M8</f>
        <v>351638.8</v>
      </c>
      <c r="K22" s="11">
        <f>'[2]Totals despeses'!N8+'[1]Totals despeses'!N8</f>
        <v>284526.40000000002</v>
      </c>
      <c r="L22" s="11">
        <f>'[2]Totals despeses'!O8+'[1]Totals despeses'!O8</f>
        <v>191061.38999999998</v>
      </c>
      <c r="M22" s="11">
        <f>'[2]Totals despeses'!P8+'[1]Totals despeses'!P8</f>
        <v>154404.63999999998</v>
      </c>
      <c r="N22" s="60">
        <f>'[2]Totals despeses'!Q8+'[1]Totals despeses'!Q8</f>
        <v>237097.05</v>
      </c>
      <c r="O22" s="18">
        <f>SUM(C22:N22)</f>
        <v>1932713.4199999997</v>
      </c>
    </row>
    <row r="23" spans="2:17" ht="21.75" customHeight="1" x14ac:dyDescent="0.3">
      <c r="B23" s="9" t="s">
        <v>26</v>
      </c>
      <c r="C23" s="57">
        <f>'[2]Totals despeses'!F9+'[1]Totals despeses'!F9</f>
        <v>40.14</v>
      </c>
      <c r="D23" s="11">
        <f>'[2]Totals despeses'!G9+'[1]Totals despeses'!G9</f>
        <v>133.98000000000002</v>
      </c>
      <c r="E23" s="11">
        <f>'[2]Totals despeses'!H9+'[1]Totals despeses'!H9</f>
        <v>7218.25</v>
      </c>
      <c r="F23" s="11">
        <f>'[2]Totals despeses'!I9+'[1]Totals despeses'!I9</f>
        <v>12.92</v>
      </c>
      <c r="G23" s="11">
        <f>'[2]Totals despeses'!J9+'[1]Totals despeses'!J9</f>
        <v>14.92</v>
      </c>
      <c r="H23" s="11">
        <f>'[2]Totals despeses'!K9+'[1]Totals despeses'!K9</f>
        <v>12.92</v>
      </c>
      <c r="I23" s="11">
        <f>'[2]Totals despeses'!L9+'[1]Totals despeses'!L9</f>
        <v>235.17</v>
      </c>
      <c r="J23" s="11">
        <f>'[2]Totals despeses'!M9+'[1]Totals despeses'!M9</f>
        <v>64.2</v>
      </c>
      <c r="K23" s="11">
        <f>'[2]Totals despeses'!N9+'[1]Totals despeses'!N9</f>
        <v>2044.54</v>
      </c>
      <c r="L23" s="11">
        <f>'[2]Totals despeses'!O9+'[1]Totals despeses'!O9</f>
        <v>34.299999999999997</v>
      </c>
      <c r="M23" s="11">
        <f>'[2]Totals despeses'!P9+'[1]Totals despeses'!P9</f>
        <v>31.33</v>
      </c>
      <c r="N23" s="60">
        <f>'[2]Totals despeses'!Q9+'[1]Totals despeses'!Q9</f>
        <v>41.22</v>
      </c>
      <c r="O23" s="18">
        <f t="shared" ref="O23:O26" si="4">SUM(C23:N23)</f>
        <v>9883.89</v>
      </c>
    </row>
    <row r="24" spans="2:17" ht="21.75" customHeight="1" x14ac:dyDescent="0.3">
      <c r="B24" s="9" t="s">
        <v>27</v>
      </c>
      <c r="C24" s="57">
        <f>'[2]Totals despeses'!F10+'[1]Totals despeses'!F10</f>
        <v>0</v>
      </c>
      <c r="D24" s="11">
        <f>'[2]Totals despeses'!G10+'[1]Totals despeses'!G10</f>
        <v>0</v>
      </c>
      <c r="E24" s="11">
        <f>'[2]Totals despeses'!H10+'[1]Totals despeses'!H10</f>
        <v>0</v>
      </c>
      <c r="F24" s="11">
        <f>'[2]Totals despeses'!I10+'[1]Totals despeses'!I10</f>
        <v>0</v>
      </c>
      <c r="G24" s="11">
        <f>'[2]Totals despeses'!J10+'[1]Totals despeses'!J10</f>
        <v>0</v>
      </c>
      <c r="H24" s="11">
        <f>'[2]Totals despeses'!K10+'[1]Totals despeses'!K10</f>
        <v>4688.6499999999996</v>
      </c>
      <c r="I24" s="11">
        <f>'[2]Totals despeses'!L10+'[1]Totals despeses'!L10</f>
        <v>0</v>
      </c>
      <c r="J24" s="11">
        <f>'[2]Totals despeses'!M10+'[1]Totals despeses'!M10</f>
        <v>0</v>
      </c>
      <c r="K24" s="11">
        <f>'[2]Totals despeses'!N10+'[1]Totals despeses'!N10</f>
        <v>8910.31</v>
      </c>
      <c r="L24" s="11">
        <f>'[2]Totals despeses'!O10+'[1]Totals despeses'!O10</f>
        <v>0</v>
      </c>
      <c r="M24" s="11">
        <f>'[2]Totals despeses'!P10+'[1]Totals despeses'!P10</f>
        <v>0</v>
      </c>
      <c r="N24" s="60">
        <f>'[2]Totals despeses'!Q10+'[1]Totals despeses'!Q10</f>
        <v>13838</v>
      </c>
      <c r="O24" s="18">
        <f t="shared" si="4"/>
        <v>27436.959999999999</v>
      </c>
    </row>
    <row r="25" spans="2:17" ht="21.75" customHeight="1" x14ac:dyDescent="0.3">
      <c r="B25" s="12" t="s">
        <v>28</v>
      </c>
      <c r="C25" s="57">
        <f>'[2]Totals despeses'!F11+'[1]Totals despeses'!F11</f>
        <v>3956.4300000000003</v>
      </c>
      <c r="D25" s="11">
        <f>'[2]Totals despeses'!G11+'[1]Totals despeses'!G11</f>
        <v>549</v>
      </c>
      <c r="E25" s="11">
        <f>'[2]Totals despeses'!H11+'[1]Totals despeses'!H11</f>
        <v>0</v>
      </c>
      <c r="F25" s="11">
        <f>'[2]Totals despeses'!I11+'[1]Totals despeses'!I11</f>
        <v>0</v>
      </c>
      <c r="G25" s="11">
        <f>'[2]Totals despeses'!J11+'[1]Totals despeses'!J11</f>
        <v>0</v>
      </c>
      <c r="H25" s="11">
        <f>'[2]Totals despeses'!K11+'[1]Totals despeses'!K11</f>
        <v>569.47</v>
      </c>
      <c r="I25" s="11">
        <f>'[2]Totals despeses'!L11+'[1]Totals despeses'!L11</f>
        <v>0</v>
      </c>
      <c r="J25" s="11">
        <f>'[2]Totals despeses'!M11+'[1]Totals despeses'!M11</f>
        <v>3161.65</v>
      </c>
      <c r="K25" s="11">
        <f>'[2]Totals despeses'!N11+'[1]Totals despeses'!N11</f>
        <v>0</v>
      </c>
      <c r="L25" s="11">
        <f>'[2]Totals despeses'!O11+'[1]Totals despeses'!O11</f>
        <v>7000</v>
      </c>
      <c r="M25" s="11">
        <f>'[2]Totals despeses'!P11+'[1]Totals despeses'!P11</f>
        <v>2000</v>
      </c>
      <c r="N25" s="60">
        <f>'[2]Totals despeses'!Q11+'[1]Totals despeses'!Q11</f>
        <v>550</v>
      </c>
      <c r="O25" s="18">
        <f t="shared" si="4"/>
        <v>17786.550000000003</v>
      </c>
    </row>
    <row r="26" spans="2:17" ht="21.75" customHeight="1" x14ac:dyDescent="0.3">
      <c r="B26" s="12" t="s">
        <v>29</v>
      </c>
      <c r="C26" s="57">
        <f>'[2]Totals despeses'!F12+'[1]Totals despeses'!F12</f>
        <v>182090.26</v>
      </c>
      <c r="D26" s="11">
        <f>'[2]Totals despeses'!G12+'[1]Totals despeses'!G12</f>
        <v>0</v>
      </c>
      <c r="E26" s="11">
        <f>'[2]Totals despeses'!H12+'[1]Totals despeses'!H12</f>
        <v>0</v>
      </c>
      <c r="F26" s="11">
        <f>'[2]Totals despeses'!I12+'[1]Totals despeses'!I12</f>
        <v>108383.12</v>
      </c>
      <c r="G26" s="11">
        <f>'[2]Totals despeses'!J12+'[1]Totals despeses'!J12</f>
        <v>0</v>
      </c>
      <c r="H26" s="11">
        <f>'[2]Totals despeses'!K12+'[1]Totals despeses'!K12</f>
        <v>0</v>
      </c>
      <c r="I26" s="11">
        <f>'[2]Totals despeses'!L12+'[1]Totals despeses'!L12</f>
        <v>148802.39000000001</v>
      </c>
      <c r="J26" s="11">
        <f>'[2]Totals despeses'!M12+'[1]Totals despeses'!M12</f>
        <v>0</v>
      </c>
      <c r="K26" s="11">
        <f>'[2]Totals despeses'!N12+'[1]Totals despeses'!N12</f>
        <v>0</v>
      </c>
      <c r="L26" s="11">
        <f>'[2]Totals despeses'!O12+'[1]Totals despeses'!O12</f>
        <v>130345.71</v>
      </c>
      <c r="M26" s="11">
        <f>'[2]Totals despeses'!P12+'[1]Totals despeses'!P12</f>
        <v>0</v>
      </c>
      <c r="N26" s="60">
        <f>'[2]Totals despeses'!Q12+'[1]Totals despeses'!Q12</f>
        <v>0</v>
      </c>
      <c r="O26" s="18">
        <f t="shared" si="4"/>
        <v>569621.48</v>
      </c>
    </row>
    <row r="27" spans="2:17" ht="21.75" customHeight="1" x14ac:dyDescent="0.3">
      <c r="B27" s="9"/>
      <c r="C27" s="5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60"/>
      <c r="O27" s="18"/>
    </row>
    <row r="28" spans="2:17" ht="19.5" customHeight="1" x14ac:dyDescent="0.3">
      <c r="B28" s="12"/>
      <c r="C28" s="17"/>
      <c r="D28" s="19"/>
      <c r="E28" s="19"/>
      <c r="F28" s="19"/>
      <c r="G28" s="19"/>
      <c r="H28" s="19"/>
      <c r="I28" s="19"/>
      <c r="J28" s="19"/>
      <c r="K28" s="19"/>
      <c r="L28" s="20"/>
      <c r="M28" s="20"/>
      <c r="N28" s="21"/>
      <c r="O28" s="18"/>
    </row>
    <row r="29" spans="2:17" ht="15.75" thickBot="1" x14ac:dyDescent="0.35">
      <c r="B29" s="22"/>
      <c r="C29" s="23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24"/>
      <c r="O29" s="25"/>
    </row>
    <row r="30" spans="2:17" ht="15.75" thickBot="1" x14ac:dyDescent="0.35">
      <c r="B30" s="40" t="s">
        <v>30</v>
      </c>
      <c r="C30" s="85">
        <f t="shared" ref="C30:O30" si="5">C10-C20</f>
        <v>-423623.21000000008</v>
      </c>
      <c r="D30" s="86">
        <f t="shared" si="5"/>
        <v>377830.76999999996</v>
      </c>
      <c r="E30" s="86">
        <f t="shared" si="5"/>
        <v>40275.530000000028</v>
      </c>
      <c r="F30" s="86">
        <f t="shared" si="5"/>
        <v>223865.57999999996</v>
      </c>
      <c r="G30" s="86">
        <f t="shared" si="5"/>
        <v>-85469.839999999967</v>
      </c>
      <c r="H30" s="86">
        <f t="shared" si="5"/>
        <v>-382724.45</v>
      </c>
      <c r="I30" s="86">
        <f t="shared" si="5"/>
        <v>974479.96499999997</v>
      </c>
      <c r="J30" s="86">
        <f t="shared" si="5"/>
        <v>-498788.37999999995</v>
      </c>
      <c r="K30" s="86">
        <f t="shared" si="5"/>
        <v>63356.559999999939</v>
      </c>
      <c r="L30" s="86">
        <f t="shared" si="5"/>
        <v>15860.619999999995</v>
      </c>
      <c r="M30" s="86">
        <f t="shared" si="5"/>
        <v>-345160.2</v>
      </c>
      <c r="N30" s="87">
        <f t="shared" si="5"/>
        <v>16215.57500000007</v>
      </c>
      <c r="O30" s="84">
        <f t="shared" si="5"/>
        <v>-23881.480000000447</v>
      </c>
    </row>
    <row r="31" spans="2:17" ht="15.75" thickBot="1" x14ac:dyDescent="0.35">
      <c r="B31" s="41" t="s">
        <v>31</v>
      </c>
      <c r="C31" s="42">
        <f>C30+C9</f>
        <v>-91019.070000000065</v>
      </c>
      <c r="D31" s="43">
        <f>C31+D30</f>
        <v>286811.6999999999</v>
      </c>
      <c r="E31" s="43">
        <f t="shared" ref="E31:J31" si="6">D31+E30</f>
        <v>327087.22999999992</v>
      </c>
      <c r="F31" s="44">
        <f>E31+F30</f>
        <v>550952.80999999982</v>
      </c>
      <c r="G31" s="43">
        <f>F31+G30</f>
        <v>465482.96999999986</v>
      </c>
      <c r="H31" s="43">
        <f>G31+H30</f>
        <v>82758.519999999844</v>
      </c>
      <c r="I31" s="43">
        <f t="shared" si="6"/>
        <v>1057238.4849999999</v>
      </c>
      <c r="J31" s="43">
        <f t="shared" si="6"/>
        <v>558450.10499999998</v>
      </c>
      <c r="K31" s="43">
        <f>J31+K30</f>
        <v>621806.66499999992</v>
      </c>
      <c r="L31" s="43">
        <f t="shared" ref="L31:N31" si="7">K31+L30</f>
        <v>637667.28499999992</v>
      </c>
      <c r="M31" s="43">
        <f t="shared" si="7"/>
        <v>292507.0849999999</v>
      </c>
      <c r="N31" s="88">
        <f t="shared" si="7"/>
        <v>308722.65999999997</v>
      </c>
    </row>
    <row r="32" spans="2:17" ht="29.25" thickBot="1" x14ac:dyDescent="0.35">
      <c r="B32" s="46" t="s">
        <v>32</v>
      </c>
      <c r="C32" s="26">
        <v>150000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8">
        <f>N9+N10-N20</f>
        <v>308722.65999999992</v>
      </c>
    </row>
    <row r="33" spans="2:15" ht="10.5" customHeight="1" thickBot="1" x14ac:dyDescent="0.35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2:15" s="71" customFormat="1" ht="21.75" customHeight="1" thickBot="1" x14ac:dyDescent="0.35">
      <c r="B34" s="67" t="s">
        <v>33</v>
      </c>
      <c r="C34" s="68">
        <v>150000</v>
      </c>
      <c r="D34" s="69">
        <f>C37</f>
        <v>58980.929999999935</v>
      </c>
      <c r="E34" s="69">
        <f t="shared" ref="E34:M34" si="8">D37</f>
        <v>150000</v>
      </c>
      <c r="F34" s="69">
        <f t="shared" si="8"/>
        <v>150000</v>
      </c>
      <c r="G34" s="69">
        <f t="shared" si="8"/>
        <v>150000</v>
      </c>
      <c r="H34" s="69">
        <f>G37</f>
        <v>150000</v>
      </c>
      <c r="I34" s="69">
        <f t="shared" si="8"/>
        <v>150000</v>
      </c>
      <c r="J34" s="69">
        <f t="shared" si="8"/>
        <v>150000</v>
      </c>
      <c r="K34" s="69">
        <f t="shared" si="8"/>
        <v>150000</v>
      </c>
      <c r="L34" s="69">
        <f t="shared" si="8"/>
        <v>150000</v>
      </c>
      <c r="M34" s="69">
        <f t="shared" si="8"/>
        <v>150000</v>
      </c>
      <c r="N34" s="70">
        <f>M37</f>
        <v>150000</v>
      </c>
    </row>
    <row r="35" spans="2:15" x14ac:dyDescent="0.3">
      <c r="B35" s="47" t="s">
        <v>34</v>
      </c>
      <c r="C35" s="49">
        <f t="shared" ref="C35:N35" si="9">IF((C30+C9)&gt;0,0,-MIN(C34,-(C30+C9)))</f>
        <v>-91019.070000000065</v>
      </c>
      <c r="D35" s="50">
        <f t="shared" si="9"/>
        <v>0</v>
      </c>
      <c r="E35" s="50">
        <f t="shared" si="9"/>
        <v>0</v>
      </c>
      <c r="F35" s="50">
        <f t="shared" si="9"/>
        <v>0</v>
      </c>
      <c r="G35" s="50">
        <f t="shared" si="9"/>
        <v>0</v>
      </c>
      <c r="H35" s="50">
        <f t="shared" si="9"/>
        <v>0</v>
      </c>
      <c r="I35" s="50">
        <f t="shared" si="9"/>
        <v>0</v>
      </c>
      <c r="J35" s="50">
        <f t="shared" si="9"/>
        <v>0</v>
      </c>
      <c r="K35" s="50">
        <f t="shared" si="9"/>
        <v>0</v>
      </c>
      <c r="L35" s="50">
        <f t="shared" si="9"/>
        <v>0</v>
      </c>
      <c r="M35" s="50">
        <f t="shared" si="9"/>
        <v>0</v>
      </c>
      <c r="N35" s="51">
        <f t="shared" si="9"/>
        <v>0</v>
      </c>
      <c r="O35" s="52">
        <f>SUM(C35:N35)</f>
        <v>-91019.070000000065</v>
      </c>
    </row>
    <row r="36" spans="2:15" ht="15.75" thickBot="1" x14ac:dyDescent="0.35">
      <c r="B36" s="48" t="s">
        <v>35</v>
      </c>
      <c r="C36" s="53">
        <f>IF(C30&lt;=0,0,IF(C30+C9&lt;0,0,IF(C30+C9&lt;C32-C34,C9+C30,C32-C34)))</f>
        <v>0</v>
      </c>
      <c r="D36" s="53">
        <f>IF(D30&lt;=0,0,IF(D30+D9&lt;0,0,IF(D30+D9&lt;C32-D34,D9+D30,C32-D34)))</f>
        <v>91019.070000000065</v>
      </c>
      <c r="E36" s="54">
        <f t="shared" ref="E36:N36" si="10">IF(E30&lt;=0,0,IF(E30+E9&lt;0,0,IF(E30+E9&lt;-D38,E9+E30,-D38)))</f>
        <v>0</v>
      </c>
      <c r="F36" s="54">
        <f t="shared" si="10"/>
        <v>0</v>
      </c>
      <c r="G36" s="54">
        <f t="shared" si="10"/>
        <v>0</v>
      </c>
      <c r="H36" s="54">
        <f t="shared" si="10"/>
        <v>0</v>
      </c>
      <c r="I36" s="54">
        <f t="shared" si="10"/>
        <v>0</v>
      </c>
      <c r="J36" s="54">
        <f t="shared" si="10"/>
        <v>0</v>
      </c>
      <c r="K36" s="54">
        <f t="shared" si="10"/>
        <v>0</v>
      </c>
      <c r="L36" s="54">
        <f t="shared" si="10"/>
        <v>0</v>
      </c>
      <c r="M36" s="54">
        <f t="shared" si="10"/>
        <v>0</v>
      </c>
      <c r="N36" s="81">
        <f t="shared" si="10"/>
        <v>0</v>
      </c>
      <c r="O36" s="55">
        <f>SUM(C36:N36)</f>
        <v>91019.070000000065</v>
      </c>
    </row>
    <row r="37" spans="2:15" s="71" customFormat="1" ht="26.25" thickBot="1" x14ac:dyDescent="0.35">
      <c r="B37" s="72" t="s">
        <v>36</v>
      </c>
      <c r="C37" s="73">
        <f>SUM(C34:C36)</f>
        <v>58980.929999999935</v>
      </c>
      <c r="D37" s="74">
        <f t="shared" ref="D37" si="11">SUM(D34:D36)</f>
        <v>150000</v>
      </c>
      <c r="E37" s="74">
        <f>SUM(E34:E36)</f>
        <v>150000</v>
      </c>
      <c r="F37" s="74">
        <f t="shared" ref="F37" si="12">SUM(F34:F36)</f>
        <v>150000</v>
      </c>
      <c r="G37" s="74">
        <f t="shared" ref="G37:N37" si="13">SUM(G34:G36)</f>
        <v>150000</v>
      </c>
      <c r="H37" s="74">
        <f t="shared" si="13"/>
        <v>150000</v>
      </c>
      <c r="I37" s="74">
        <f t="shared" si="13"/>
        <v>150000</v>
      </c>
      <c r="J37" s="74">
        <f t="shared" si="13"/>
        <v>150000</v>
      </c>
      <c r="K37" s="74">
        <f t="shared" si="13"/>
        <v>150000</v>
      </c>
      <c r="L37" s="74">
        <f t="shared" si="13"/>
        <v>150000</v>
      </c>
      <c r="M37" s="74">
        <f t="shared" si="13"/>
        <v>150000</v>
      </c>
      <c r="N37" s="82">
        <f t="shared" si="13"/>
        <v>150000</v>
      </c>
      <c r="O37" s="75">
        <f>N37-O32</f>
        <v>-158722.65999999992</v>
      </c>
    </row>
    <row r="38" spans="2:15" s="80" customFormat="1" ht="24" customHeight="1" thickBot="1" x14ac:dyDescent="0.35">
      <c r="B38" s="76" t="s">
        <v>37</v>
      </c>
      <c r="C38" s="77">
        <f>C37-C32</f>
        <v>-91019.070000000065</v>
      </c>
      <c r="D38" s="78">
        <f t="shared" ref="D38:F38" si="14">C38+D35+D36</f>
        <v>0</v>
      </c>
      <c r="E38" s="78">
        <f t="shared" si="14"/>
        <v>0</v>
      </c>
      <c r="F38" s="78">
        <f t="shared" si="14"/>
        <v>0</v>
      </c>
      <c r="G38" s="78">
        <f t="shared" ref="G38:N38" si="15">F38+G35+G36</f>
        <v>0</v>
      </c>
      <c r="H38" s="78">
        <f t="shared" si="15"/>
        <v>0</v>
      </c>
      <c r="I38" s="78">
        <f t="shared" si="15"/>
        <v>0</v>
      </c>
      <c r="J38" s="78">
        <f t="shared" si="15"/>
        <v>0</v>
      </c>
      <c r="K38" s="78">
        <f t="shared" si="15"/>
        <v>0</v>
      </c>
      <c r="L38" s="78">
        <f t="shared" si="15"/>
        <v>0</v>
      </c>
      <c r="M38" s="78">
        <f t="shared" si="15"/>
        <v>0</v>
      </c>
      <c r="N38" s="83">
        <f t="shared" si="15"/>
        <v>0</v>
      </c>
      <c r="O38" s="79"/>
    </row>
    <row r="39" spans="2:15" ht="16.5" x14ac:dyDescent="0.3">
      <c r="B39" s="2"/>
      <c r="C39" s="2"/>
      <c r="D39" s="2"/>
      <c r="E39" s="2"/>
      <c r="F39" s="30"/>
      <c r="G39" s="2"/>
      <c r="H39" s="2"/>
      <c r="I39" s="2"/>
      <c r="J39" s="2"/>
      <c r="K39" s="2"/>
      <c r="L39" s="2"/>
      <c r="M39" s="2"/>
      <c r="N39" s="2"/>
      <c r="O39" s="2"/>
    </row>
    <row r="40" spans="2:15" ht="16.5" x14ac:dyDescent="0.3">
      <c r="B40" s="31" t="s">
        <v>39</v>
      </c>
      <c r="C40" s="32">
        <v>45838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 ht="16.5" x14ac:dyDescent="0.3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B5:O5"/>
  </mergeCells>
  <pageMargins left="0.7" right="0.7" top="0.75" bottom="0.75" header="0.3" footer="0.3"/>
  <pageSetup paperSize="9" scale="61" orientation="landscape" r:id="rId1"/>
  <ignoredErrors>
    <ignoredError sqref="C11 D11:O11 C12:C17 D13:O17 D12:N1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B305CB3E146248AC5E32D4431202C4" ma:contentTypeVersion="4" ma:contentTypeDescription="Crear nuevo documento." ma:contentTypeScope="" ma:versionID="81d2611e18da5c5d429cbcee0932bc8c">
  <xsd:schema xmlns:xsd="http://www.w3.org/2001/XMLSchema" xmlns:xs="http://www.w3.org/2001/XMLSchema" xmlns:p="http://schemas.microsoft.com/office/2006/metadata/properties" xmlns:ns2="0b4249f5-be2d-4d92-8794-9403b6a84c44" targetNamespace="http://schemas.microsoft.com/office/2006/metadata/properties" ma:root="true" ma:fieldsID="9b14d03cabd0328ea2b38987d0f5e23d" ns2:_="">
    <xsd:import namespace="0b4249f5-be2d-4d92-8794-9403b6a84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org_mem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49f5-be2d-4d92-8794-9403b6a84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g_memoria" ma:index="11" nillable="true" ma:displayName="org_memoria" ma:format="Dropdown" ma:internalName="org_memoria">
      <xsd:simpleType>
        <xsd:restriction base="dms:Choice">
          <xsd:enumeration value="aparador"/>
          <xsd:enumeration value="calaix"/>
          <xsd:enumeration value="prestatge"/>
          <xsd:enumeration value="traster"/>
          <xsd:enumeration value="paperer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g_memoria xmlns="0b4249f5-be2d-4d92-8794-9403b6a84c44" xsi:nil="true"/>
  </documentManagement>
</p:properties>
</file>

<file path=customXml/itemProps1.xml><?xml version="1.0" encoding="utf-8"?>
<ds:datastoreItem xmlns:ds="http://schemas.openxmlformats.org/officeDocument/2006/customXml" ds:itemID="{274E7FE8-F1DF-47E4-89AE-3E58E923F7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B464F9-6A44-48DD-80DD-B6FF5EBD98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49f5-be2d-4d92-8794-9403b6a84c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545FD5-EE05-4FBB-80A7-D2E92693575B}">
  <ds:schemaRefs>
    <ds:schemaRef ds:uri="http://schemas.microsoft.com/office/2006/metadata/properties"/>
    <ds:schemaRef ds:uri="http://schemas.microsoft.com/office/infopath/2007/PartnerControls"/>
    <ds:schemaRef ds:uri="0b4249f5-be2d-4d92-8794-9403b6a84c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30-06-2025</vt:lpstr>
      <vt:lpstr>'30-06-2025'!Àrea_d'impressió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Romero Valle</dc:creator>
  <cp:keywords/>
  <dc:description/>
  <cp:lastModifiedBy>Reyes Ramírez Gómez</cp:lastModifiedBy>
  <cp:revision/>
  <cp:lastPrinted>2025-07-15T10:28:26Z</cp:lastPrinted>
  <dcterms:created xsi:type="dcterms:W3CDTF">2011-11-15T15:44:37Z</dcterms:created>
  <dcterms:modified xsi:type="dcterms:W3CDTF">2025-07-21T09:32:04Z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0x01010070B305CB3E146248AC5E32D4431202C4</vt:lpwstr>
  </property>
  <property fmtid="{D5CDD505-2E9C-101B-9397-08002B2CF9AE}" pid="3" name="MediaServiceImageTags">
    <vt:lpwstr/>
  </property>
</Properties>
</file>